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1"/>
  </bookViews>
  <sheets>
    <sheet name="Титульний лист" sheetId="1" r:id="rId1"/>
    <sheet name="І Фін результат" sheetId="2" r:id="rId2"/>
    <sheet name="ІІ Розр з бюджетом" sheetId="3" r:id="rId3"/>
    <sheet name="ІІІ Рух грошових коштів" sheetId="4" r:id="rId4"/>
    <sheet name="ІV Кап інвестиції" sheetId="5" r:id="rId5"/>
    <sheet name="V ОП" sheetId="6" r:id="rId6"/>
  </sheets>
  <definedNames/>
  <calcPr fullCalcOnLoad="1"/>
</workbook>
</file>

<file path=xl/sharedStrings.xml><?xml version="1.0" encoding="utf-8"?>
<sst xmlns="http://schemas.openxmlformats.org/spreadsheetml/2006/main" count="386" uniqueCount="303">
  <si>
    <t>I. Формування фінансових результатів</t>
  </si>
  <si>
    <t>Найменування показника</t>
  </si>
  <si>
    <t xml:space="preserve">Код рядка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</si>
  <si>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</si>
  <si>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</si>
  <si>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</si>
  <si>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</si>
  <si>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</si>
  <si>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</si>
  <si>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</si>
  <si>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</si>
  <si>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</si>
  <si>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</si>
  <si>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</si>
  <si>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</si>
  <si>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</si>
  <si>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</si>
  <si>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</si>
  <si>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</si>
  <si>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витрати, пов'язані з використанням власних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</si>
  <si>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</si>
  <si>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</si>
  <si>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</si>
  <si>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</si>
  <si>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</si>
  <si>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</si>
  <si>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</si>
  <si>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</si>
  <si>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</si>
  <si>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</si>
  <si>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</si>
  <si>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</si>
  <si>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</si>
  <si>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</si>
  <si>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</si>
  <si>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</si>
  <si>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</si>
  <si>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</si>
  <si>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</si>
  <si>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</si>
  <si>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</si>
  <si>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</si>
  <si>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</si>
  <si>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</si>
  <si>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</si>
  <si>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</si>
  <si>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</si>
  <si>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</si>
  <si>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</si>
  <si>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</si>
  <si>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</si>
  <si>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</si>
  <si>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</si>
  <si>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</si>
  <si>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</si>
  <si>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</si>
  <si>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</si>
  <si>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</si>
  <si>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</si>
  <si>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</si>
  <si>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</si>
  <si>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</si>
  <si>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</si>
  <si>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</si>
  <si>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</si>
  <si>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</si>
  <si>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</si>
  <si>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</si>
  <si>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</si>
  <si>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</si>
  <si>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</si>
  <si>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</si>
  <si>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</si>
  <si>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>Код рядка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</si>
  <si>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</si>
  <si>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</si>
  <si>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</si>
  <si>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</si>
  <si>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</si>
  <si>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</si>
  <si>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</si>
  <si>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</si>
  <si>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</si>
  <si>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</si>
  <si>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</si>
  <si>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</si>
  <si>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</si>
  <si>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</si>
  <si>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</si>
  <si>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</si>
  <si>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</si>
  <si>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</si>
  <si>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</si>
  <si>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</si>
  <si>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</si>
  <si>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</si>
  <si>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</si>
  <si>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r>
      <t>Інші надходження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</si>
  <si>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11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</si>
  <si>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</si>
  <si>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1"/>
        <rFont val="Times New Roman"/>
        <family val="1"/>
      </rPr>
      <t xml:space="preserve"> </t>
    </r>
  </si>
  <si>
    <t xml:space="preserve">податок на прибуток </t>
  </si>
  <si>
    <t>_________________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</si>
  <si>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</si>
  <si>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</si>
  <si>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</si>
  <si>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</si>
  <si>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</si>
  <si>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</si>
  <si>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</si>
  <si>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</si>
  <si>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</si>
  <si>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</si>
  <si>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</si>
  <si>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</si>
  <si>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</si>
  <si>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</si>
  <si>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</si>
  <si>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Таблиця 1</t>
  </si>
  <si>
    <t>коди</t>
  </si>
  <si>
    <t xml:space="preserve">Підприємство  </t>
  </si>
  <si>
    <t xml:space="preserve">за ЄДПОУ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</si>
  <si>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</si>
  <si>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</si>
  <si>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</si>
  <si>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</si>
  <si>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</si>
  <si>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</si>
  <si>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</si>
  <si>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</si>
  <si>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</si>
  <si>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</si>
  <si>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</si>
  <si>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</si>
  <si>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</si>
  <si>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</si>
  <si>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</si>
  <si>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</si>
  <si>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</si>
  <si>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</si>
  <si>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</si>
  <si>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</si>
  <si>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</si>
  <si>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</si>
  <si>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</si>
  <si>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r>
      <t xml:space="preserve">Середня кількість працівників </t>
    </r>
    <r>
      <rPr>
        <sz val="11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1"/>
        <rFont val="Times New Roman"/>
        <family val="1"/>
      </rPr>
      <t>, у тому числі:</t>
    </r>
  </si>
  <si>
    <t>Елементи операційних витрат</t>
  </si>
  <si>
    <t>Амортизація</t>
  </si>
  <si>
    <t>Інші операційні витрати</t>
  </si>
  <si>
    <t>Усього</t>
  </si>
  <si>
    <t>3144/1</t>
  </si>
  <si>
    <t>Комунальне підприємство</t>
  </si>
  <si>
    <t>93.29</t>
  </si>
  <si>
    <t>Комунальна</t>
  </si>
  <si>
    <t>Головний бухгалтер</t>
  </si>
  <si>
    <t>____________</t>
  </si>
  <si>
    <t xml:space="preserve">Головний бухгалтер </t>
  </si>
  <si>
    <t>2116/1</t>
  </si>
  <si>
    <t>Адміністративні витрати, у т. ч.:</t>
  </si>
  <si>
    <t>Інші операційні  доходи (розшифрувати)</t>
  </si>
  <si>
    <t>Матеріальні витрати, у т. ч.:</t>
  </si>
  <si>
    <t>амортизація основних засобів і нематеріальних активів загально-господарського призначення</t>
  </si>
  <si>
    <t>Інші податки, збори та платежі на користь держави, усього, у т. ч.:</t>
  </si>
  <si>
    <t>Сплата податків та зборів до Державного бюджету України (податкові платежі), усього, у т.ч.:</t>
  </si>
  <si>
    <t>Нараховані до сплати відрахування частини чистого прибутку усього, у т.ч.:</t>
  </si>
  <si>
    <t>ЗАТВЕРДЖЕНО</t>
  </si>
  <si>
    <t>__________________________</t>
  </si>
  <si>
    <t>81.10</t>
  </si>
  <si>
    <t>начальник</t>
  </si>
  <si>
    <t>Цільове фінансування</t>
  </si>
  <si>
    <t>Екологічний податок</t>
  </si>
  <si>
    <t>Податок на воду</t>
  </si>
  <si>
    <t>бюджетні кошти</t>
  </si>
  <si>
    <t>нар.частини чист.приб.</t>
  </si>
  <si>
    <t>ком.послуги</t>
  </si>
  <si>
    <t>преса та оголошення</t>
  </si>
  <si>
    <t>сировина і матеріали</t>
  </si>
  <si>
    <t>дохід від реал.обор.актив.</t>
  </si>
  <si>
    <t>пені неуст.відсотки банку</t>
  </si>
  <si>
    <t>інші фінансові доходи</t>
  </si>
  <si>
    <t>1070/5</t>
  </si>
  <si>
    <t>Розрахунки з оплати праці (в т.ч. ЄСВ)</t>
  </si>
  <si>
    <t>частина чистого прибутку</t>
  </si>
  <si>
    <t>1070/1</t>
  </si>
  <si>
    <t>1070/2</t>
  </si>
  <si>
    <t>1070/3</t>
  </si>
  <si>
    <t>1070/4</t>
  </si>
  <si>
    <t>1070/6</t>
  </si>
  <si>
    <t>Інші доходи (амортизація)</t>
  </si>
  <si>
    <t>Інші витрати (амортизація)</t>
  </si>
  <si>
    <t>Поточний ремонт покрівлі, герметизації стиків</t>
  </si>
  <si>
    <t>Вивезення та захоронення сміття</t>
  </si>
  <si>
    <t>Загальновиробничі витрати</t>
  </si>
  <si>
    <t>Обслуговування ліфтів</t>
  </si>
  <si>
    <t>Єрикалова Ольга Олександрівна</t>
  </si>
  <si>
    <t>інформаційно-консультативні послуги, облс.ПК</t>
  </si>
  <si>
    <t>Начальник КП НМР "ЖКО"</t>
  </si>
  <si>
    <t>Ольга ЄРИКАЛОВА</t>
  </si>
  <si>
    <t>Оксана ЗОЩУК</t>
  </si>
  <si>
    <t>Від операційної оренди</t>
  </si>
  <si>
    <t>1080/1</t>
  </si>
  <si>
    <t>1080/2</t>
  </si>
  <si>
    <t>1080/3</t>
  </si>
  <si>
    <t>1080/4</t>
  </si>
  <si>
    <t>1080/5</t>
  </si>
  <si>
    <t>адміністративні штрафи</t>
  </si>
  <si>
    <t>Надходження від отримання субсидій та дотацій</t>
  </si>
  <si>
    <t>Факт минулого року 2020</t>
  </si>
  <si>
    <t>Фінансовий план
поточного року 2021</t>
  </si>
  <si>
    <t>Плановий рік 2022</t>
  </si>
  <si>
    <t>м.Нетішин, пр-т Незалежності, 31</t>
  </si>
  <si>
    <t>V. Дані про персонал та витрати на оплату праці</t>
  </si>
  <si>
    <t>елек.енергія населення</t>
  </si>
  <si>
    <t>електроенергія населення</t>
  </si>
  <si>
    <r>
      <t>Комунальне підприємство Нетішинської міської ради "Житлово-комунальне об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>єднання"</t>
    </r>
  </si>
  <si>
    <t>9-14-89, 9-13-32</t>
  </si>
  <si>
    <t>Плановий рік (усього) 2022</t>
  </si>
  <si>
    <t>Фінансовий план поточного року 2021</t>
  </si>
  <si>
    <t>Від пені, штрафи, неустойки</t>
  </si>
  <si>
    <t>Податок на землю</t>
  </si>
  <si>
    <t>План поточного року 2021</t>
  </si>
  <si>
    <t>Плановий рік (усього)      2022</t>
  </si>
  <si>
    <t>інші витрати</t>
  </si>
  <si>
    <t>пені, штрафи, неустойки</t>
  </si>
  <si>
    <t>відрахування 0,3%</t>
  </si>
  <si>
    <t>Інші операційні витрати (розшифрувати)</t>
  </si>
  <si>
    <t>електроенергія</t>
  </si>
  <si>
    <t>послуги банківсього обслуговування</t>
  </si>
  <si>
    <t>Витрати на утримання основних фондів, інших необоротних активів загальногосподарського використання,  у тому числі:</t>
  </si>
  <si>
    <t>пожежна охорона</t>
  </si>
  <si>
    <t>Інші (комун.посл., тех.обслуговування, дератизація, дезинсекція, адмінвитрати та ін.)</t>
  </si>
  <si>
    <t xml:space="preserve">Витрати на паливо та енергію </t>
  </si>
  <si>
    <t>витрати на оренду службових автомобілів</t>
  </si>
  <si>
    <t>внески на утримання адм.буд</t>
  </si>
  <si>
    <t>адм.та судові збори</t>
  </si>
  <si>
    <t>капітальний ремонт ліфтів</t>
  </si>
  <si>
    <t>собівартість реаліз.вироб.запасів</t>
  </si>
  <si>
    <t>кап.ремонт ліфтів</t>
  </si>
  <si>
    <t>пені,штрафи,неуст.</t>
  </si>
  <si>
    <t>1080/6</t>
  </si>
  <si>
    <t>1080/7</t>
  </si>
  <si>
    <t>військовий збір</t>
  </si>
  <si>
    <t>Надходження від ФСС</t>
  </si>
  <si>
    <t>містить сировину,амортизацію,зп таін.витрати пов.з поводж.за мінусом адмін та заг.вир</t>
  </si>
  <si>
    <t>2833</t>
  </si>
  <si>
    <t>623</t>
  </si>
  <si>
    <t>431</t>
  </si>
  <si>
    <t>2303</t>
  </si>
  <si>
    <t>2047</t>
  </si>
  <si>
    <t>450</t>
  </si>
  <si>
    <t>2</t>
  </si>
  <si>
    <t>86</t>
  </si>
  <si>
    <t>Борг перед ХАЕС зг.ріш.суду</t>
  </si>
  <si>
    <t>Банківське обслуг.</t>
  </si>
  <si>
    <t>Інші витрати</t>
  </si>
  <si>
    <t>2285</t>
  </si>
  <si>
    <t>(2285)</t>
  </si>
  <si>
    <t>100</t>
  </si>
  <si>
    <t>(166)</t>
  </si>
  <si>
    <t>(1)</t>
  </si>
  <si>
    <t>1424</t>
  </si>
  <si>
    <t>містить сировину,амортизацію,зп таін.заг вироб витрати які стос.управ та сміття</t>
  </si>
  <si>
    <t>матер.та послуг прид.за бюд.кошти</t>
  </si>
  <si>
    <t>1070/7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</si>
  <si>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</si>
  <si>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</si>
  <si>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</si>
  <si>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</si>
  <si>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</si>
  <si>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</si>
  <si>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</si>
  <si>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>витрати на підвищення кваліфікації та перепідготовку кадрів (навчання працівників)</t>
  </si>
  <si>
    <t>1051/1</t>
  </si>
  <si>
    <t>1051/2</t>
  </si>
  <si>
    <t>1051/3</t>
  </si>
  <si>
    <t>1051/4</t>
  </si>
  <si>
    <t>1051/5</t>
  </si>
  <si>
    <t>1051/6</t>
  </si>
  <si>
    <t>1051/7</t>
  </si>
  <si>
    <t>1051/8</t>
  </si>
  <si>
    <t>1051/9</t>
  </si>
  <si>
    <t>2124/1</t>
  </si>
  <si>
    <t>2124/2</t>
  </si>
  <si>
    <t>2124/3</t>
  </si>
  <si>
    <t>2124/4</t>
  </si>
  <si>
    <t>2124/5</t>
  </si>
  <si>
    <t>2124/6</t>
  </si>
  <si>
    <t>3060/1</t>
  </si>
  <si>
    <t>3060/2</t>
  </si>
  <si>
    <t>3060/3</t>
  </si>
  <si>
    <t>3060/4</t>
  </si>
  <si>
    <t>3144/2</t>
  </si>
  <si>
    <t>3150/1</t>
  </si>
  <si>
    <t>3150/2</t>
  </si>
  <si>
    <t>3170/1</t>
  </si>
  <si>
    <t>3170/2</t>
  </si>
  <si>
    <t>3170/3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</si>
  <si>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</si>
  <si>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1016/1</t>
  </si>
  <si>
    <t>1016/2</t>
  </si>
  <si>
    <t>Інші витрати(розшифрувати)</t>
  </si>
  <si>
    <t>Повернення оплат від продавців</t>
  </si>
  <si>
    <r>
      <t xml:space="preserve"> ФІНАНСОВИЙ ПЛАН ПІДПРИЄМСТВА НА </t>
    </r>
    <r>
      <rPr>
        <b/>
        <sz val="16"/>
        <rFont val="Times New Roman"/>
        <family val="1"/>
      </rPr>
      <t>2022</t>
    </r>
    <r>
      <rPr>
        <b/>
        <sz val="12"/>
        <rFont val="Times New Roman"/>
        <family val="1"/>
      </rPr>
      <t xml:space="preserve"> рік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</si>
</sst>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"/>
    <numFmt numFmtId="177" formatCode="0.0"/>
    <numFmt numFmtId="178" formatCode="_(* #,##0_);_(* \(#,##0\);_(* &quot;-&quot;??_);_(@_)"/>
    <numFmt numFmtId="179" formatCode="_(* #,##0.0_);_(* \(#,##0.0\);_(* &quot;-&quot;_);_(@_)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9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6" fillId="0" borderId="0">
      <alignment/>
      <protection/>
    </xf>
    <xf numFmtId="0" fontId="12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left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0" borderId="0" xfId="53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>
      <alignment horizontal="left" vertical="center" wrapText="1"/>
      <protection/>
    </xf>
    <xf numFmtId="176" fontId="3" fillId="0" borderId="0" xfId="53" applyNumberFormat="1" applyFont="1" applyFill="1" applyBorder="1" applyAlignment="1">
      <alignment horizontal="center" vertical="center" wrapText="1"/>
      <protection/>
    </xf>
    <xf numFmtId="176" fontId="3" fillId="0" borderId="0" xfId="53" applyNumberFormat="1" applyFont="1" applyFill="1" applyBorder="1" applyAlignment="1">
      <alignment horizontal="righ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quotePrefix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 quotePrefix="1">
      <alignment horizontal="center" vertical="center"/>
    </xf>
    <xf numFmtId="177" fontId="4" fillId="0" borderId="0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right" vertical="center"/>
    </xf>
    <xf numFmtId="0" fontId="14" fillId="0" borderId="21" xfId="0" applyFont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4" fillId="0" borderId="22" xfId="0" applyFont="1" applyBorder="1" applyAlignment="1">
      <alignment vertical="center" wrapText="1"/>
    </xf>
    <xf numFmtId="173" fontId="10" fillId="0" borderId="10" xfId="0" applyNumberFormat="1" applyFont="1" applyFill="1" applyBorder="1" applyAlignment="1">
      <alignment horizontal="center" vertical="center" wrapText="1"/>
    </xf>
    <xf numFmtId="17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0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10" xfId="53" applyFont="1" applyFill="1" applyBorder="1" applyAlignment="1">
      <alignment horizontal="center" vertical="center"/>
      <protection/>
    </xf>
    <xf numFmtId="0" fontId="9" fillId="0" borderId="0" xfId="0" applyFont="1" applyAlignment="1">
      <alignment/>
    </xf>
    <xf numFmtId="173" fontId="4" fillId="24" borderId="10" xfId="0" applyNumberFormat="1" applyFont="1" applyFill="1" applyBorder="1" applyAlignment="1">
      <alignment horizontal="center" vertical="center" wrapText="1"/>
    </xf>
    <xf numFmtId="173" fontId="3" fillId="24" borderId="10" xfId="0" applyNumberFormat="1" applyFont="1" applyFill="1" applyBorder="1" applyAlignment="1">
      <alignment horizontal="center" vertical="center" wrapText="1"/>
    </xf>
    <xf numFmtId="173" fontId="9" fillId="24" borderId="10" xfId="0" applyNumberFormat="1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3" fillId="24" borderId="0" xfId="53" applyFont="1" applyFill="1" applyBorder="1" applyAlignment="1">
      <alignment horizontal="center" vertical="center"/>
      <protection/>
    </xf>
    <xf numFmtId="176" fontId="3" fillId="24" borderId="0" xfId="53" applyNumberFormat="1" applyFont="1" applyFill="1" applyBorder="1" applyAlignment="1">
      <alignment horizontal="center" vertical="center" wrapText="1"/>
      <protection/>
    </xf>
    <xf numFmtId="0" fontId="3" fillId="20" borderId="10" xfId="0" applyFont="1" applyFill="1" applyBorder="1" applyAlignment="1">
      <alignment horizontal="left" vertical="center" wrapText="1"/>
    </xf>
    <xf numFmtId="0" fontId="4" fillId="20" borderId="10" xfId="0" applyFont="1" applyFill="1" applyBorder="1" applyAlignment="1">
      <alignment horizontal="left" vertical="center" wrapText="1"/>
    </xf>
    <xf numFmtId="0" fontId="4" fillId="20" borderId="23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4" fillId="24" borderId="24" xfId="53" applyFont="1" applyFill="1" applyBorder="1" applyAlignment="1">
      <alignment horizontal="left" vertical="center" wrapText="1"/>
      <protection/>
    </xf>
    <xf numFmtId="0" fontId="5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vertical="center" wrapText="1"/>
    </xf>
    <xf numFmtId="176" fontId="3" fillId="24" borderId="0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78" fontId="9" fillId="0" borderId="0" xfId="0" applyNumberFormat="1" applyFont="1" applyAlignment="1">
      <alignment/>
    </xf>
    <xf numFmtId="0" fontId="9" fillId="24" borderId="0" xfId="0" applyFont="1" applyFill="1" applyAlignment="1">
      <alignment/>
    </xf>
    <xf numFmtId="176" fontId="3" fillId="0" borderId="0" xfId="0" applyNumberFormat="1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 quotePrefix="1">
      <alignment horizontal="left" vertical="center" wrapText="1"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24" borderId="10" xfId="0" applyFont="1" applyFill="1" applyBorder="1" applyAlignment="1">
      <alignment horizontal="center" vertical="center" wrapText="1" shrinkToFit="1"/>
    </xf>
    <xf numFmtId="176" fontId="3" fillId="0" borderId="0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9" fontId="2" fillId="24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73" fontId="2" fillId="24" borderId="0" xfId="0" applyNumberFormat="1" applyFont="1" applyFill="1" applyAlignment="1">
      <alignment horizontal="center" vertical="center"/>
    </xf>
    <xf numFmtId="179" fontId="3" fillId="24" borderId="10" xfId="0" applyNumberFormat="1" applyFont="1" applyFill="1" applyBorder="1" applyAlignment="1">
      <alignment horizontal="right" vertical="center" wrapText="1"/>
    </xf>
    <xf numFmtId="173" fontId="44" fillId="24" borderId="10" xfId="0" applyNumberFormat="1" applyFont="1" applyFill="1" applyBorder="1" applyAlignment="1">
      <alignment horizontal="right"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173" fontId="44" fillId="0" borderId="10" xfId="0" applyNumberFormat="1" applyFont="1" applyFill="1" applyBorder="1" applyAlignment="1">
      <alignment horizontal="right" vertical="center" wrapText="1"/>
    </xf>
    <xf numFmtId="173" fontId="3" fillId="24" borderId="10" xfId="0" applyNumberFormat="1" applyFont="1" applyFill="1" applyBorder="1" applyAlignment="1">
      <alignment horizontal="right" vertical="center" wrapText="1"/>
    </xf>
    <xf numFmtId="1" fontId="4" fillId="20" borderId="10" xfId="0" applyNumberFormat="1" applyFont="1" applyFill="1" applyBorder="1" applyAlignment="1">
      <alignment horizontal="right" vertical="center" wrapText="1"/>
    </xf>
    <xf numFmtId="173" fontId="4" fillId="20" borderId="10" xfId="0" applyNumberFormat="1" applyFont="1" applyFill="1" applyBorder="1" applyAlignment="1">
      <alignment horizontal="right" vertical="center" wrapText="1"/>
    </xf>
    <xf numFmtId="1" fontId="3" fillId="24" borderId="10" xfId="0" applyNumberFormat="1" applyFont="1" applyFill="1" applyBorder="1" applyAlignment="1">
      <alignment horizontal="right" vertical="center" wrapText="1"/>
    </xf>
    <xf numFmtId="1" fontId="3" fillId="24" borderId="10" xfId="0" applyNumberFormat="1" applyFont="1" applyFill="1" applyBorder="1" applyAlignment="1">
      <alignment horizontal="right" vertical="center" wrapText="1"/>
    </xf>
    <xf numFmtId="1" fontId="20" fillId="24" borderId="10" xfId="0" applyNumberFormat="1" applyFont="1" applyFill="1" applyBorder="1" applyAlignment="1">
      <alignment horizontal="right" vertical="center" wrapText="1"/>
    </xf>
    <xf numFmtId="1" fontId="20" fillId="0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173" fontId="4" fillId="20" borderId="10" xfId="0" applyNumberFormat="1" applyFont="1" applyFill="1" applyBorder="1" applyAlignment="1">
      <alignment horizontal="right" vertical="center"/>
    </xf>
    <xf numFmtId="2" fontId="3" fillId="24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1" fontId="4" fillId="24" borderId="10" xfId="0" applyNumberFormat="1" applyFont="1" applyFill="1" applyBorder="1" applyAlignment="1">
      <alignment horizontal="right" vertical="center" wrapText="1"/>
    </xf>
    <xf numFmtId="173" fontId="45" fillId="20" borderId="10" xfId="0" applyNumberFormat="1" applyFont="1" applyFill="1" applyBorder="1" applyAlignment="1">
      <alignment horizontal="right" vertical="center" wrapText="1"/>
    </xf>
    <xf numFmtId="1" fontId="45" fillId="20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right" vertical="center" wrapText="1"/>
    </xf>
    <xf numFmtId="0" fontId="4" fillId="20" borderId="10" xfId="0" applyFont="1" applyFill="1" applyBorder="1" applyAlignment="1">
      <alignment horizontal="left" vertical="center" wrapText="1" shrinkToFit="1"/>
    </xf>
    <xf numFmtId="3" fontId="4" fillId="20" borderId="10" xfId="0" applyNumberFormat="1" applyFont="1" applyFill="1" applyBorder="1" applyAlignment="1">
      <alignment horizontal="right" vertical="center" wrapText="1"/>
    </xf>
    <xf numFmtId="3" fontId="3" fillId="24" borderId="10" xfId="0" applyNumberFormat="1" applyFont="1" applyFill="1" applyBorder="1" applyAlignment="1">
      <alignment horizontal="right" vertical="center" wrapText="1"/>
    </xf>
    <xf numFmtId="178" fontId="3" fillId="24" borderId="10" xfId="0" applyNumberFormat="1" applyFont="1" applyFill="1" applyBorder="1" applyAlignment="1">
      <alignment horizontal="right" vertical="center" wrapText="1"/>
    </xf>
    <xf numFmtId="178" fontId="3" fillId="0" borderId="0" xfId="0" applyNumberFormat="1" applyFont="1" applyAlignment="1">
      <alignment horizontal="right" vertical="center"/>
    </xf>
    <xf numFmtId="3" fontId="4" fillId="2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4" fillId="0" borderId="22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4" fillId="0" borderId="12" xfId="0" applyFont="1" applyBorder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justify" vertical="center"/>
    </xf>
    <xf numFmtId="0" fontId="3" fillId="0" borderId="0" xfId="0" applyFont="1" applyAlignment="1">
      <alignment/>
    </xf>
    <xf numFmtId="0" fontId="3" fillId="24" borderId="0" xfId="0" applyFont="1" applyFill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 applyAlignment="1">
      <alignment/>
    </xf>
    <xf numFmtId="173" fontId="9" fillId="0" borderId="0" xfId="0" applyNumberFormat="1" applyFont="1" applyAlignment="1">
      <alignment/>
    </xf>
    <xf numFmtId="0" fontId="9" fillId="24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173" fontId="4" fillId="0" borderId="10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 quotePrefix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right" vertical="center" wrapText="1"/>
    </xf>
    <xf numFmtId="178" fontId="3" fillId="24" borderId="10" xfId="0" applyNumberFormat="1" applyFont="1" applyFill="1" applyBorder="1" applyAlignment="1">
      <alignment horizontal="center" vertical="center" wrapText="1"/>
    </xf>
    <xf numFmtId="178" fontId="4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 shrinkToFit="1"/>
    </xf>
    <xf numFmtId="0" fontId="10" fillId="20" borderId="23" xfId="0" applyFont="1" applyFill="1" applyBorder="1" applyAlignment="1" quotePrefix="1">
      <alignment horizontal="center" vertical="center"/>
    </xf>
    <xf numFmtId="0" fontId="9" fillId="24" borderId="10" xfId="0" applyFont="1" applyFill="1" applyBorder="1" applyAlignment="1" quotePrefix="1">
      <alignment horizontal="center" vertical="center"/>
    </xf>
    <xf numFmtId="0" fontId="9" fillId="20" borderId="10" xfId="0" applyFont="1" applyFill="1" applyBorder="1" applyAlignment="1" quotePrefix="1">
      <alignment horizontal="center" vertical="center"/>
    </xf>
    <xf numFmtId="0" fontId="10" fillId="20" borderId="10" xfId="0" applyFont="1" applyFill="1" applyBorder="1" applyAlignment="1" quotePrefix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10" fillId="24" borderId="23" xfId="0" applyFont="1" applyFill="1" applyBorder="1" applyAlignment="1" quotePrefix="1">
      <alignment horizontal="center" vertical="center"/>
    </xf>
    <xf numFmtId="0" fontId="10" fillId="24" borderId="10" xfId="0" applyFont="1" applyFill="1" applyBorder="1" applyAlignment="1" quotePrefix="1">
      <alignment horizontal="center" vertical="center"/>
    </xf>
    <xf numFmtId="0" fontId="10" fillId="24" borderId="24" xfId="0" applyFont="1" applyFill="1" applyBorder="1" applyAlignment="1" quotePrefix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1" fontId="10" fillId="0" borderId="0" xfId="0" applyNumberFormat="1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quotePrefix="1">
      <alignment horizontal="center" vertical="center"/>
    </xf>
    <xf numFmtId="0" fontId="10" fillId="0" borderId="10" xfId="0" applyFont="1" applyFill="1" applyBorder="1" applyAlignment="1" quotePrefix="1">
      <alignment horizontal="center" vertical="center"/>
    </xf>
    <xf numFmtId="173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3" fontId="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76" fontId="3" fillId="0" borderId="10" xfId="0" applyNumberFormat="1" applyFont="1" applyFill="1" applyBorder="1" applyAlignment="1">
      <alignment horizontal="right" vertical="center" wrapText="1"/>
    </xf>
    <xf numFmtId="173" fontId="1" fillId="0" borderId="0" xfId="0" applyNumberFormat="1" applyFont="1" applyFill="1" applyAlignment="1">
      <alignment horizontal="center" vertical="center"/>
    </xf>
    <xf numFmtId="177" fontId="3" fillId="24" borderId="10" xfId="0" applyNumberFormat="1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173" fontId="3" fillId="0" borderId="10" xfId="0" applyNumberFormat="1" applyFont="1" applyFill="1" applyBorder="1" applyAlignment="1">
      <alignment vertical="center" wrapText="1"/>
    </xf>
    <xf numFmtId="176" fontId="3" fillId="20" borderId="10" xfId="0" applyNumberFormat="1" applyFont="1" applyFill="1" applyBorder="1" applyAlignment="1">
      <alignment horizontal="right" vertical="center" wrapText="1"/>
    </xf>
    <xf numFmtId="3" fontId="44" fillId="24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49" fontId="4" fillId="20" borderId="10" xfId="0" applyNumberFormat="1" applyFont="1" applyFill="1" applyBorder="1" applyAlignment="1">
      <alignment horizontal="right" vertical="center" wrapText="1"/>
    </xf>
    <xf numFmtId="49" fontId="3" fillId="24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right" vertical="center" wrapText="1"/>
    </xf>
    <xf numFmtId="1" fontId="44" fillId="0" borderId="1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/>
    </xf>
    <xf numFmtId="1" fontId="44" fillId="24" borderId="10" xfId="0" applyNumberFormat="1" applyFont="1" applyFill="1" applyBorder="1" applyAlignment="1">
      <alignment horizontal="right" vertical="center" wrapText="1"/>
    </xf>
    <xf numFmtId="1" fontId="44" fillId="24" borderId="10" xfId="0" applyNumberFormat="1" applyFont="1" applyFill="1" applyBorder="1" applyAlignment="1">
      <alignment horizontal="right" vertical="center"/>
    </xf>
    <xf numFmtId="0" fontId="44" fillId="24" borderId="10" xfId="0" applyNumberFormat="1" applyFont="1" applyFill="1" applyBorder="1" applyAlignment="1">
      <alignment horizontal="right" vertical="center" wrapText="1"/>
    </xf>
    <xf numFmtId="0" fontId="44" fillId="24" borderId="10" xfId="0" applyNumberFormat="1" applyFont="1" applyFill="1" applyBorder="1" applyAlignment="1">
      <alignment horizontal="right" vertical="center"/>
    </xf>
    <xf numFmtId="0" fontId="45" fillId="20" borderId="10" xfId="0" applyNumberFormat="1" applyFont="1" applyFill="1" applyBorder="1" applyAlignment="1">
      <alignment horizontal="right" vertical="center" wrapText="1"/>
    </xf>
    <xf numFmtId="0" fontId="3" fillId="24" borderId="10" xfId="0" applyNumberFormat="1" applyFont="1" applyFill="1" applyBorder="1" applyAlignment="1">
      <alignment horizontal="right" vertical="center" wrapText="1"/>
    </xf>
    <xf numFmtId="0" fontId="3" fillId="24" borderId="10" xfId="0" applyNumberFormat="1" applyFont="1" applyFill="1" applyBorder="1" applyAlignment="1">
      <alignment horizontal="right" vertical="center" wrapText="1"/>
    </xf>
    <xf numFmtId="0" fontId="44" fillId="0" borderId="10" xfId="0" applyNumberFormat="1" applyFont="1" applyFill="1" applyBorder="1" applyAlignment="1">
      <alignment horizontal="right" vertical="center" wrapText="1"/>
    </xf>
    <xf numFmtId="0" fontId="4" fillId="20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right" vertical="center"/>
    </xf>
    <xf numFmtId="0" fontId="3" fillId="20" borderId="10" xfId="0" applyNumberFormat="1" applyFont="1" applyFill="1" applyBorder="1" applyAlignment="1">
      <alignment horizontal="right" vertical="center" wrapText="1"/>
    </xf>
    <xf numFmtId="1" fontId="4" fillId="20" borderId="10" xfId="0" applyNumberFormat="1" applyFont="1" applyFill="1" applyBorder="1" applyAlignment="1">
      <alignment horizontal="right" vertical="center"/>
    </xf>
    <xf numFmtId="173" fontId="3" fillId="20" borderId="10" xfId="0" applyNumberFormat="1" applyFont="1" applyFill="1" applyBorder="1" applyAlignment="1">
      <alignment horizontal="right" vertical="center" wrapText="1"/>
    </xf>
    <xf numFmtId="173" fontId="4" fillId="24" borderId="10" xfId="0" applyNumberFormat="1" applyFont="1" applyFill="1" applyBorder="1" applyAlignment="1">
      <alignment horizontal="right" vertical="center" wrapText="1"/>
    </xf>
    <xf numFmtId="49" fontId="4" fillId="24" borderId="10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>
      <alignment horizontal="right" vertical="center" wrapText="1"/>
    </xf>
    <xf numFmtId="178" fontId="2" fillId="0" borderId="0" xfId="0" applyNumberFormat="1" applyFont="1" applyFill="1" applyAlignment="1">
      <alignment horizontal="center" vertical="center"/>
    </xf>
    <xf numFmtId="49" fontId="3" fillId="24" borderId="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 quotePrefix="1">
      <alignment horizontal="center" vertical="center"/>
    </xf>
    <xf numFmtId="3" fontId="44" fillId="0" borderId="10" xfId="0" applyNumberFormat="1" applyFont="1" applyFill="1" applyBorder="1" applyAlignment="1">
      <alignment horizontal="right" vertical="center" wrapText="1"/>
    </xf>
    <xf numFmtId="0" fontId="9" fillId="2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25" xfId="53" applyFont="1" applyFill="1" applyBorder="1" applyAlignment="1">
      <alignment horizontal="center" vertical="center" wrapText="1"/>
      <protection/>
    </xf>
    <xf numFmtId="0" fontId="4" fillId="24" borderId="11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3" fillId="24" borderId="0" xfId="0" applyFont="1" applyFill="1" applyAlignment="1">
      <alignment horizontal="right"/>
    </xf>
    <xf numFmtId="0" fontId="1" fillId="24" borderId="0" xfId="0" applyFont="1" applyFill="1" applyBorder="1" applyAlignment="1">
      <alignment horizontal="center" vertical="center"/>
    </xf>
    <xf numFmtId="0" fontId="3" fillId="24" borderId="24" xfId="53" applyFont="1" applyFill="1" applyBorder="1" applyAlignment="1">
      <alignment horizontal="center" vertical="center" wrapText="1"/>
      <protection/>
    </xf>
    <xf numFmtId="0" fontId="3" fillId="24" borderId="23" xfId="53" applyFont="1" applyFill="1" applyBorder="1" applyAlignment="1">
      <alignment horizontal="center" vertical="center" wrapText="1"/>
      <protection/>
    </xf>
    <xf numFmtId="0" fontId="3" fillId="24" borderId="10" xfId="0" applyFont="1" applyFill="1" applyBorder="1" applyAlignment="1">
      <alignment horizontal="center" vertical="center" wrapText="1" shrinkToFit="1"/>
    </xf>
    <xf numFmtId="0" fontId="3" fillId="24" borderId="24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26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right"/>
    </xf>
    <xf numFmtId="0" fontId="19" fillId="0" borderId="1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justify"/>
    </xf>
    <xf numFmtId="1" fontId="23" fillId="24" borderId="14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24" borderId="24" xfId="0" applyFont="1" applyFill="1" applyBorder="1" applyAlignment="1">
      <alignment horizontal="center" vertical="center" wrapText="1" shrinkToFit="1"/>
    </xf>
    <xf numFmtId="0" fontId="3" fillId="24" borderId="23" xfId="0" applyFont="1" applyFill="1" applyBorder="1" applyAlignment="1">
      <alignment horizontal="center" vertical="center" wrapText="1" shrinkToFit="1"/>
    </xf>
    <xf numFmtId="0" fontId="3" fillId="0" borderId="24" xfId="0" applyFont="1" applyFill="1" applyBorder="1" applyAlignment="1">
      <alignment horizontal="center" vertical="center" wrapText="1" shrinkToFit="1"/>
    </xf>
    <xf numFmtId="0" fontId="3" fillId="0" borderId="23" xfId="0" applyFont="1" applyFill="1" applyBorder="1" applyAlignment="1">
      <alignment horizontal="center" vertical="center" wrapText="1" shrinkToFi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 quotePrefix="1">
      <alignment horizontal="left" vertical="center" wrapText="1"/>
    </xf>
    <xf numFmtId="0" fontId="3" fillId="0" borderId="0" xfId="0" applyFont="1" applyFill="1" applyAlignment="1">
      <alignment horizontal="right"/>
    </xf>
    <xf numFmtId="0" fontId="1" fillId="0" borderId="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4" fillId="24" borderId="26" xfId="53" applyFont="1" applyFill="1" applyBorder="1" applyAlignment="1">
      <alignment horizontal="center" vertical="center" wrapText="1"/>
      <protection/>
    </xf>
    <xf numFmtId="0" fontId="4" fillId="24" borderId="25" xfId="53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9"/>
  <sheetViews>
    <sheetView zoomScalePageLayoutView="0" workbookViewId="0" topLeftCell="A1">
      <selection activeCell="C9" sqref="C9:E9"/>
    </sheetView>
  </sheetViews>
  <sheetFormatPr defaultColWidth="9.140625" defaultRowHeight="12.75"/>
  <cols>
    <col min="1" max="1" width="6.421875" style="122" customWidth="1"/>
    <col min="2" max="2" width="26.7109375" style="122" customWidth="1"/>
    <col min="3" max="5" width="9.57421875" style="122" customWidth="1"/>
    <col min="6" max="6" width="12.00390625" style="122" bestFit="1" customWidth="1"/>
    <col min="7" max="7" width="6.140625" style="122" bestFit="1" customWidth="1"/>
    <col min="8" max="8" width="15.28125" style="122" customWidth="1"/>
    <col min="9" max="16384" width="9.140625" style="122" customWidth="1"/>
  </cols>
  <sheetData>
    <row r="1" spans="2:8" ht="18.75">
      <c r="B1" s="29"/>
      <c r="E1" s="228" t="s">
        <v>165</v>
      </c>
      <c r="F1" s="228"/>
      <c r="G1" s="228"/>
      <c r="H1" s="228"/>
    </row>
    <row r="2" spans="2:9" ht="15.75">
      <c r="B2" s="29"/>
      <c r="E2" s="123" t="s">
        <v>166</v>
      </c>
      <c r="F2" s="123"/>
      <c r="G2" s="123"/>
      <c r="H2" s="123"/>
      <c r="I2" s="124"/>
    </row>
    <row r="3" spans="2:9" ht="15.75">
      <c r="B3" s="29"/>
      <c r="E3" s="123" t="s">
        <v>166</v>
      </c>
      <c r="F3" s="123"/>
      <c r="G3" s="123"/>
      <c r="H3" s="123"/>
      <c r="I3" s="124"/>
    </row>
    <row r="4" spans="2:5" ht="15.75">
      <c r="B4" s="29"/>
      <c r="E4" s="122" t="s">
        <v>166</v>
      </c>
    </row>
    <row r="5" ht="15.75">
      <c r="B5" s="29"/>
    </row>
    <row r="6" ht="20.25" customHeight="1" thickBot="1">
      <c r="B6" s="29"/>
    </row>
    <row r="7" spans="2:8" ht="15.75">
      <c r="B7" s="31"/>
      <c r="C7" s="31"/>
      <c r="D7" s="30"/>
      <c r="E7" s="30"/>
      <c r="F7" s="30"/>
      <c r="G7" s="42" t="s">
        <v>119</v>
      </c>
      <c r="H7" s="43"/>
    </row>
    <row r="8" spans="2:8" ht="16.5" thickBot="1">
      <c r="B8" s="38"/>
      <c r="C8" s="29"/>
      <c r="D8" s="29"/>
      <c r="E8" s="29"/>
      <c r="F8" s="31" t="s">
        <v>117</v>
      </c>
      <c r="G8" s="44"/>
      <c r="H8" s="45">
        <v>2022</v>
      </c>
    </row>
    <row r="9" spans="2:8" ht="73.5" customHeight="1" thickBot="1">
      <c r="B9" s="48" t="s">
        <v>120</v>
      </c>
      <c r="C9" s="223" t="s">
        <v>214</v>
      </c>
      <c r="D9" s="223"/>
      <c r="E9" s="223"/>
      <c r="F9" s="32" t="s">
        <v>121</v>
      </c>
      <c r="G9" s="224">
        <v>31345419</v>
      </c>
      <c r="H9" s="225"/>
    </row>
    <row r="10" spans="2:8" ht="32.25" thickBot="1">
      <c r="B10" s="33" t="s">
        <v>122</v>
      </c>
      <c r="C10" s="226" t="s">
        <v>151</v>
      </c>
      <c r="D10" s="226"/>
      <c r="E10" s="226"/>
      <c r="F10" s="35" t="s">
        <v>123</v>
      </c>
      <c r="G10" s="121">
        <v>150</v>
      </c>
      <c r="H10" s="125"/>
    </row>
    <row r="11" spans="2:8" ht="24.75" customHeight="1" thickBot="1">
      <c r="B11" s="33" t="s">
        <v>124</v>
      </c>
      <c r="C11" s="226"/>
      <c r="D11" s="226"/>
      <c r="E11" s="226"/>
      <c r="F11" s="35" t="s">
        <v>125</v>
      </c>
      <c r="G11" s="121" t="s">
        <v>152</v>
      </c>
      <c r="H11" s="125"/>
    </row>
    <row r="12" spans="2:8" ht="34.5" customHeight="1" thickBot="1">
      <c r="B12" s="33" t="s">
        <v>126</v>
      </c>
      <c r="C12" s="226"/>
      <c r="D12" s="226"/>
      <c r="E12" s="226"/>
      <c r="F12" s="35" t="s">
        <v>127</v>
      </c>
      <c r="G12" s="121" t="s">
        <v>167</v>
      </c>
      <c r="H12" s="125"/>
    </row>
    <row r="13" spans="2:8" ht="32.25" customHeight="1" thickBot="1">
      <c r="B13" s="33" t="s">
        <v>128</v>
      </c>
      <c r="C13" s="34"/>
      <c r="D13" s="34"/>
      <c r="E13" s="34"/>
      <c r="F13" s="35"/>
      <c r="G13" s="35"/>
      <c r="H13" s="32"/>
    </row>
    <row r="14" spans="2:8" ht="21.75" customHeight="1" thickBot="1">
      <c r="B14" s="33" t="s">
        <v>129</v>
      </c>
      <c r="C14" s="226" t="s">
        <v>153</v>
      </c>
      <c r="D14" s="226"/>
      <c r="E14" s="226"/>
      <c r="F14" s="35"/>
      <c r="G14" s="35"/>
      <c r="H14" s="32"/>
    </row>
    <row r="15" spans="2:8" ht="21.75" customHeight="1" thickBot="1">
      <c r="B15" s="33" t="s">
        <v>130</v>
      </c>
      <c r="C15" s="229">
        <v>139.5</v>
      </c>
      <c r="D15" s="229"/>
      <c r="E15" s="229"/>
      <c r="F15" s="34"/>
      <c r="G15" s="35"/>
      <c r="H15" s="32"/>
    </row>
    <row r="16" spans="2:8" ht="21.75" customHeight="1" thickBot="1">
      <c r="B16" s="33" t="s">
        <v>131</v>
      </c>
      <c r="C16" s="227" t="s">
        <v>210</v>
      </c>
      <c r="D16" s="227"/>
      <c r="E16" s="227"/>
      <c r="F16" s="227"/>
      <c r="G16" s="35"/>
      <c r="H16" s="32"/>
    </row>
    <row r="17" spans="2:8" ht="21.75" customHeight="1" thickBot="1">
      <c r="B17" s="33" t="s">
        <v>132</v>
      </c>
      <c r="C17" s="227" t="s">
        <v>215</v>
      </c>
      <c r="D17" s="227"/>
      <c r="E17" s="227"/>
      <c r="F17" s="227"/>
      <c r="G17" s="36"/>
      <c r="H17" s="37"/>
    </row>
    <row r="18" spans="3:8" ht="15.75">
      <c r="C18" s="36"/>
      <c r="D18" s="36"/>
      <c r="E18" s="36"/>
      <c r="F18" s="36"/>
      <c r="G18" s="36"/>
      <c r="H18" s="36"/>
    </row>
    <row r="19" spans="2:8" ht="15.75">
      <c r="B19" s="31" t="s">
        <v>133</v>
      </c>
      <c r="D19" s="222" t="s">
        <v>194</v>
      </c>
      <c r="E19" s="222"/>
      <c r="F19" s="222"/>
      <c r="G19" s="222"/>
      <c r="H19" s="29"/>
    </row>
    <row r="20" spans="2:8" ht="15.75">
      <c r="B20" s="29"/>
      <c r="C20" s="29"/>
      <c r="D20" s="29"/>
      <c r="E20" s="29"/>
      <c r="F20" s="31"/>
      <c r="G20" s="29"/>
      <c r="H20" s="29"/>
    </row>
    <row r="21" spans="2:8" ht="15.75">
      <c r="B21" s="126"/>
      <c r="C21" s="126"/>
      <c r="D21" s="126"/>
      <c r="E21" s="126"/>
      <c r="F21" s="126"/>
      <c r="G21" s="126"/>
      <c r="H21" s="126"/>
    </row>
    <row r="22" ht="15.75">
      <c r="B22" s="127"/>
    </row>
    <row r="23" ht="15.75">
      <c r="B23" s="28"/>
    </row>
    <row r="24" ht="15.75">
      <c r="B24" s="28"/>
    </row>
    <row r="25" ht="15.75">
      <c r="B25" s="28"/>
    </row>
    <row r="26" ht="15.75">
      <c r="B26" s="28"/>
    </row>
    <row r="27" ht="15.75">
      <c r="B27" s="28"/>
    </row>
    <row r="28" ht="15.75">
      <c r="B28" s="28"/>
    </row>
    <row r="29" ht="15.75">
      <c r="B29" s="28"/>
    </row>
  </sheetData>
  <sheetProtection/>
  <mergeCells count="11">
    <mergeCell ref="E1:H1"/>
    <mergeCell ref="C12:E12"/>
    <mergeCell ref="C14:E14"/>
    <mergeCell ref="C15:E15"/>
    <mergeCell ref="D19:G19"/>
    <mergeCell ref="C9:E9"/>
    <mergeCell ref="G9:H9"/>
    <mergeCell ref="C10:E10"/>
    <mergeCell ref="C11:E11"/>
    <mergeCell ref="C16:F16"/>
    <mergeCell ref="C17:F17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16"/>
  <sheetViews>
    <sheetView tabSelected="1" zoomScalePageLayoutView="0" workbookViewId="0" topLeftCell="A1">
      <selection activeCell="A3" sqref="A3:I3"/>
    </sheetView>
  </sheetViews>
  <sheetFormatPr defaultColWidth="9.140625" defaultRowHeight="12.75"/>
  <cols>
    <col min="1" max="1" width="37.00390625" style="89" customWidth="1"/>
    <col min="2" max="2" width="7.140625" style="89" customWidth="1"/>
    <col min="3" max="3" width="9.7109375" style="90" customWidth="1"/>
    <col min="4" max="9" width="9.7109375" style="89" customWidth="1"/>
    <col min="10" max="10" width="0" style="89" hidden="1" customWidth="1"/>
    <col min="11" max="11" width="0" style="120" hidden="1" customWidth="1"/>
    <col min="12" max="12" width="0" style="89" hidden="1" customWidth="1"/>
    <col min="13" max="13" width="24.7109375" style="89" hidden="1" customWidth="1"/>
    <col min="14" max="24" width="0" style="89" hidden="1" customWidth="1"/>
    <col min="25" max="16384" width="9.140625" style="89" customWidth="1"/>
  </cols>
  <sheetData>
    <row r="1" spans="1:9" ht="18" customHeight="1">
      <c r="A1" s="237" t="s">
        <v>302</v>
      </c>
      <c r="B1" s="237"/>
      <c r="C1" s="237"/>
      <c r="D1" s="237"/>
      <c r="E1" s="237"/>
      <c r="F1" s="237"/>
      <c r="G1" s="237"/>
      <c r="H1" s="237"/>
      <c r="I1" s="237"/>
    </row>
    <row r="2" spans="7:9" ht="15.75">
      <c r="G2" s="238" t="s">
        <v>118</v>
      </c>
      <c r="H2" s="238"/>
      <c r="I2" s="238"/>
    </row>
    <row r="3" spans="1:9" ht="15.75">
      <c r="A3" s="239" t="s">
        <v>0</v>
      </c>
      <c r="B3" s="239"/>
      <c r="C3" s="239"/>
      <c r="D3" s="239"/>
      <c r="E3" s="239"/>
      <c r="F3" s="239"/>
      <c r="G3" s="239"/>
      <c r="H3" s="239"/>
      <c r="I3" s="239"/>
    </row>
    <row r="4" spans="1:9" ht="7.5" customHeight="1">
      <c r="A4" s="1"/>
      <c r="B4" s="2"/>
      <c r="C4" s="64"/>
      <c r="D4" s="1"/>
      <c r="E4" s="2"/>
      <c r="F4" s="1"/>
      <c r="G4" s="1"/>
      <c r="H4" s="1"/>
      <c r="I4" s="1"/>
    </row>
    <row r="5" spans="1:9" ht="15" customHeight="1">
      <c r="A5" s="240" t="s">
        <v>1</v>
      </c>
      <c r="B5" s="233" t="s">
        <v>2</v>
      </c>
      <c r="C5" s="241" t="s">
        <v>207</v>
      </c>
      <c r="D5" s="243" t="s">
        <v>220</v>
      </c>
      <c r="E5" s="245" t="s">
        <v>216</v>
      </c>
      <c r="F5" s="233" t="s">
        <v>3</v>
      </c>
      <c r="G5" s="233"/>
      <c r="H5" s="233"/>
      <c r="I5" s="233"/>
    </row>
    <row r="6" spans="1:15" ht="66" customHeight="1">
      <c r="A6" s="240"/>
      <c r="B6" s="233"/>
      <c r="C6" s="242"/>
      <c r="D6" s="244"/>
      <c r="E6" s="246"/>
      <c r="F6" s="6" t="s">
        <v>4</v>
      </c>
      <c r="G6" s="6" t="s">
        <v>5</v>
      </c>
      <c r="H6" s="6" t="s">
        <v>6</v>
      </c>
      <c r="I6" s="6" t="s">
        <v>7</v>
      </c>
      <c r="M6" s="165"/>
      <c r="N6" s="165"/>
      <c r="O6" s="165"/>
    </row>
    <row r="7" spans="1:15" s="120" customFormat="1" ht="12.75">
      <c r="A7" s="51">
        <v>1</v>
      </c>
      <c r="B7" s="27">
        <v>2</v>
      </c>
      <c r="C7" s="78">
        <v>3</v>
      </c>
      <c r="D7" s="27">
        <v>4</v>
      </c>
      <c r="E7" s="27">
        <v>6</v>
      </c>
      <c r="F7" s="27">
        <v>7</v>
      </c>
      <c r="G7" s="27">
        <v>8</v>
      </c>
      <c r="H7" s="27">
        <v>9</v>
      </c>
      <c r="I7" s="27">
        <v>10</v>
      </c>
      <c r="M7" s="165"/>
      <c r="N7" s="165"/>
      <c r="O7" s="165"/>
    </row>
    <row r="8" spans="1:15" ht="15.75">
      <c r="A8" s="7" t="s">
        <v>8</v>
      </c>
      <c r="B8" s="161"/>
      <c r="C8" s="71"/>
      <c r="D8" s="8"/>
      <c r="E8" s="91"/>
      <c r="F8" s="91"/>
      <c r="G8" s="91"/>
      <c r="H8" s="91"/>
      <c r="I8" s="91"/>
      <c r="M8" s="165"/>
      <c r="N8" s="165"/>
      <c r="O8" s="165"/>
    </row>
    <row r="9" spans="1:15" ht="28.5">
      <c r="A9" s="68" t="s">
        <v>9</v>
      </c>
      <c r="B9" s="152">
        <v>1000</v>
      </c>
      <c r="C9" s="101">
        <v>27145</v>
      </c>
      <c r="D9" s="111">
        <v>31012</v>
      </c>
      <c r="E9" s="188">
        <v>33105</v>
      </c>
      <c r="F9" s="115">
        <f>E9/4</f>
        <v>8276.25</v>
      </c>
      <c r="G9" s="115">
        <f>E9/4</f>
        <v>8276.25</v>
      </c>
      <c r="H9" s="115">
        <f>E9/4</f>
        <v>8276.25</v>
      </c>
      <c r="I9" s="115">
        <f>E9/4</f>
        <v>8276.25</v>
      </c>
      <c r="K9" s="159"/>
      <c r="M9" s="166"/>
      <c r="N9" s="165"/>
      <c r="O9" s="165"/>
    </row>
    <row r="10" spans="1:15" ht="27.75" customHeight="1">
      <c r="A10" s="68" t="s">
        <v>10</v>
      </c>
      <c r="B10" s="152">
        <v>1010</v>
      </c>
      <c r="C10" s="101">
        <f aca="true" t="shared" si="0" ref="C10:I10">SUM(C11:C23)</f>
        <v>21774</v>
      </c>
      <c r="D10" s="111">
        <f t="shared" si="0"/>
        <v>25700.78</v>
      </c>
      <c r="E10" s="111">
        <f t="shared" si="0"/>
        <v>27215.72</v>
      </c>
      <c r="F10" s="111">
        <f t="shared" si="0"/>
        <v>6566.21</v>
      </c>
      <c r="G10" s="111">
        <f t="shared" si="0"/>
        <v>6868.21</v>
      </c>
      <c r="H10" s="111">
        <f t="shared" si="0"/>
        <v>6973.55</v>
      </c>
      <c r="I10" s="111">
        <f t="shared" si="0"/>
        <v>6807.75</v>
      </c>
      <c r="K10" s="159"/>
      <c r="M10" s="166"/>
      <c r="N10" s="165"/>
      <c r="O10" s="165"/>
    </row>
    <row r="11" spans="1:15" ht="28.5" customHeight="1">
      <c r="A11" s="3" t="s">
        <v>11</v>
      </c>
      <c r="B11" s="27">
        <v>1011</v>
      </c>
      <c r="C11" s="103">
        <v>922</v>
      </c>
      <c r="D11" s="184">
        <v>1109</v>
      </c>
      <c r="E11" s="184">
        <v>1046</v>
      </c>
      <c r="F11" s="106">
        <v>226</v>
      </c>
      <c r="G11" s="106">
        <v>348</v>
      </c>
      <c r="H11" s="106">
        <v>296</v>
      </c>
      <c r="I11" s="106">
        <v>176</v>
      </c>
      <c r="J11" s="164"/>
      <c r="K11" s="159"/>
      <c r="M11" s="166"/>
      <c r="N11" s="165"/>
      <c r="O11" s="165"/>
    </row>
    <row r="12" spans="1:15" ht="15.75">
      <c r="A12" s="3" t="s">
        <v>12</v>
      </c>
      <c r="B12" s="27">
        <v>1012</v>
      </c>
      <c r="C12" s="103">
        <v>7</v>
      </c>
      <c r="D12" s="184"/>
      <c r="E12" s="186">
        <v>11</v>
      </c>
      <c r="F12" s="113">
        <v>3</v>
      </c>
      <c r="G12" s="113">
        <v>3</v>
      </c>
      <c r="H12" s="113">
        <v>3</v>
      </c>
      <c r="I12" s="113">
        <v>2</v>
      </c>
      <c r="J12" s="93"/>
      <c r="K12" s="159"/>
      <c r="M12" s="165"/>
      <c r="N12" s="165"/>
      <c r="O12" s="165"/>
    </row>
    <row r="13" spans="1:15" ht="15.75">
      <c r="A13" s="3" t="s">
        <v>13</v>
      </c>
      <c r="B13" s="27">
        <v>1013</v>
      </c>
      <c r="C13" s="103">
        <v>1218</v>
      </c>
      <c r="D13" s="184">
        <v>1256</v>
      </c>
      <c r="E13" s="184">
        <v>1140</v>
      </c>
      <c r="F13" s="106">
        <f>E13/4</f>
        <v>285</v>
      </c>
      <c r="G13" s="106">
        <f>E13/4</f>
        <v>285</v>
      </c>
      <c r="H13" s="106">
        <f>E13/4</f>
        <v>285</v>
      </c>
      <c r="I13" s="106">
        <f>E13/4</f>
        <v>285</v>
      </c>
      <c r="K13" s="159"/>
      <c r="M13" s="165"/>
      <c r="N13" s="165"/>
      <c r="O13" s="165"/>
    </row>
    <row r="14" spans="1:15" ht="15.75">
      <c r="A14" s="3" t="s">
        <v>14</v>
      </c>
      <c r="B14" s="27">
        <v>1014</v>
      </c>
      <c r="C14" s="103">
        <v>6903</v>
      </c>
      <c r="D14" s="184">
        <v>8637</v>
      </c>
      <c r="E14" s="184">
        <f>11659-2833</f>
        <v>8826</v>
      </c>
      <c r="F14" s="106">
        <v>2143</v>
      </c>
      <c r="G14" s="106">
        <v>2143</v>
      </c>
      <c r="H14" s="106">
        <v>2240</v>
      </c>
      <c r="I14" s="106">
        <v>2300</v>
      </c>
      <c r="K14" s="159"/>
      <c r="M14" s="165"/>
      <c r="N14" s="165"/>
      <c r="O14" s="165"/>
    </row>
    <row r="15" spans="1:15" ht="15.75">
      <c r="A15" s="3" t="s">
        <v>15</v>
      </c>
      <c r="B15" s="27">
        <v>1015</v>
      </c>
      <c r="C15" s="103">
        <v>1423</v>
      </c>
      <c r="D15" s="184">
        <f>D14*0.22</f>
        <v>1900.14</v>
      </c>
      <c r="E15" s="184">
        <f>E14*0.22</f>
        <v>1941.72</v>
      </c>
      <c r="F15" s="106">
        <v>471.46</v>
      </c>
      <c r="G15" s="106">
        <v>471.46</v>
      </c>
      <c r="H15" s="106">
        <v>492.8</v>
      </c>
      <c r="I15" s="113">
        <v>506</v>
      </c>
      <c r="K15" s="159"/>
      <c r="M15" s="165"/>
      <c r="N15" s="165"/>
      <c r="O15" s="165"/>
    </row>
    <row r="16" spans="1:15" ht="60">
      <c r="A16" s="3" t="s">
        <v>297</v>
      </c>
      <c r="B16" s="5">
        <v>1016</v>
      </c>
      <c r="C16" s="103"/>
      <c r="D16" s="184"/>
      <c r="E16" s="184"/>
      <c r="F16" s="106"/>
      <c r="G16" s="106"/>
      <c r="H16" s="106"/>
      <c r="I16" s="113"/>
      <c r="K16" s="159"/>
      <c r="M16" s="165"/>
      <c r="N16" s="165"/>
      <c r="O16" s="165"/>
    </row>
    <row r="17" spans="1:15" ht="15.75">
      <c r="A17" s="3" t="s">
        <v>193</v>
      </c>
      <c r="B17" s="27" t="s">
        <v>298</v>
      </c>
      <c r="C17" s="103">
        <v>2634</v>
      </c>
      <c r="D17" s="184">
        <v>2843</v>
      </c>
      <c r="E17" s="184">
        <v>2192</v>
      </c>
      <c r="F17" s="106">
        <f>E17/4</f>
        <v>548</v>
      </c>
      <c r="G17" s="106">
        <f>E17/4</f>
        <v>548</v>
      </c>
      <c r="H17" s="106">
        <f>E17/4</f>
        <v>548</v>
      </c>
      <c r="I17" s="106">
        <f>E17/4</f>
        <v>548</v>
      </c>
      <c r="K17" s="159"/>
      <c r="M17" s="165"/>
      <c r="N17" s="165"/>
      <c r="O17" s="165"/>
    </row>
    <row r="18" spans="1:15" ht="30">
      <c r="A18" s="3" t="s">
        <v>190</v>
      </c>
      <c r="B18" s="27" t="s">
        <v>299</v>
      </c>
      <c r="C18" s="103">
        <v>1178</v>
      </c>
      <c r="D18" s="184">
        <v>1204</v>
      </c>
      <c r="E18" s="184">
        <v>880</v>
      </c>
      <c r="F18" s="106">
        <v>95</v>
      </c>
      <c r="G18" s="106">
        <v>275</v>
      </c>
      <c r="H18" s="106">
        <v>314</v>
      </c>
      <c r="I18" s="106">
        <v>196</v>
      </c>
      <c r="K18" s="159"/>
      <c r="M18" s="165"/>
      <c r="N18" s="165"/>
      <c r="O18" s="165"/>
    </row>
    <row r="19" spans="1:15" ht="30">
      <c r="A19" s="3" t="s">
        <v>16</v>
      </c>
      <c r="B19" s="27">
        <v>1017</v>
      </c>
      <c r="C19" s="103">
        <v>133</v>
      </c>
      <c r="D19" s="185">
        <v>118</v>
      </c>
      <c r="E19" s="187">
        <v>96</v>
      </c>
      <c r="F19" s="106">
        <f>E19/4</f>
        <v>24</v>
      </c>
      <c r="G19" s="106">
        <f>E19/4</f>
        <v>24</v>
      </c>
      <c r="H19" s="106">
        <f>E19/4</f>
        <v>24</v>
      </c>
      <c r="I19" s="106">
        <f>E19/4</f>
        <v>24</v>
      </c>
      <c r="K19" s="159"/>
      <c r="M19" s="165"/>
      <c r="N19" s="165"/>
      <c r="O19" s="165"/>
    </row>
    <row r="20" spans="1:15" ht="15.75">
      <c r="A20" s="3" t="s">
        <v>300</v>
      </c>
      <c r="B20" s="27">
        <v>1018</v>
      </c>
      <c r="C20" s="103"/>
      <c r="D20" s="185"/>
      <c r="E20" s="187"/>
      <c r="F20" s="106"/>
      <c r="G20" s="106"/>
      <c r="H20" s="106"/>
      <c r="I20" s="106"/>
      <c r="K20" s="159"/>
      <c r="M20" s="165"/>
      <c r="N20" s="165"/>
      <c r="O20" s="165"/>
    </row>
    <row r="21" spans="1:24" ht="14.25" customHeight="1">
      <c r="A21" s="205" t="s">
        <v>191</v>
      </c>
      <c r="B21" s="27">
        <v>1019</v>
      </c>
      <c r="C21" s="103">
        <v>5064</v>
      </c>
      <c r="D21" s="184">
        <f>203+5568</f>
        <v>5771</v>
      </c>
      <c r="E21" s="184">
        <v>6887</v>
      </c>
      <c r="F21" s="106">
        <f>E21/4</f>
        <v>1721.75</v>
      </c>
      <c r="G21" s="106">
        <v>1721.75</v>
      </c>
      <c r="H21" s="106">
        <v>1721.75</v>
      </c>
      <c r="I21" s="106">
        <v>1721.75</v>
      </c>
      <c r="J21" s="235" t="s">
        <v>243</v>
      </c>
      <c r="K21" s="236"/>
      <c r="L21" s="236"/>
      <c r="M21" s="236"/>
      <c r="N21" s="236"/>
      <c r="O21" s="236"/>
      <c r="P21" s="236"/>
      <c r="Q21" s="236"/>
      <c r="R21" s="236"/>
      <c r="S21" s="236"/>
      <c r="T21" s="183" t="s">
        <v>244</v>
      </c>
      <c r="U21" s="183" t="s">
        <v>245</v>
      </c>
      <c r="V21" s="183"/>
      <c r="W21" s="183" t="s">
        <v>246</v>
      </c>
      <c r="X21" s="183" t="s">
        <v>247</v>
      </c>
    </row>
    <row r="22" spans="1:23" ht="15.75" customHeight="1">
      <c r="A22" s="3" t="s">
        <v>192</v>
      </c>
      <c r="B22" s="27">
        <v>1020</v>
      </c>
      <c r="C22" s="103">
        <v>1559</v>
      </c>
      <c r="D22" s="184">
        <f>1415.64+1100</f>
        <v>2515.6400000000003</v>
      </c>
      <c r="E22" s="184">
        <f>2682+958</f>
        <v>3640</v>
      </c>
      <c r="F22" s="106">
        <f>E22/4</f>
        <v>910</v>
      </c>
      <c r="G22" s="106">
        <v>910</v>
      </c>
      <c r="H22" s="106">
        <v>910</v>
      </c>
      <c r="I22" s="106">
        <v>910</v>
      </c>
      <c r="J22" s="235" t="s">
        <v>261</v>
      </c>
      <c r="K22" s="236"/>
      <c r="L22" s="236"/>
      <c r="M22" s="236"/>
      <c r="N22" s="236"/>
      <c r="O22" s="236"/>
      <c r="P22" s="236"/>
      <c r="Q22" s="236"/>
      <c r="R22" s="236"/>
      <c r="S22" s="236"/>
      <c r="T22" s="183" t="s">
        <v>248</v>
      </c>
      <c r="U22" s="183" t="s">
        <v>249</v>
      </c>
      <c r="V22" s="183" t="s">
        <v>250</v>
      </c>
      <c r="W22" s="183" t="s">
        <v>251</v>
      </c>
    </row>
    <row r="23" spans="1:21" ht="45">
      <c r="A23" s="3" t="s">
        <v>230</v>
      </c>
      <c r="B23" s="27">
        <v>1021</v>
      </c>
      <c r="C23" s="103">
        <v>733</v>
      </c>
      <c r="D23" s="184">
        <v>347</v>
      </c>
      <c r="E23" s="184">
        <f>256+300</f>
        <v>556</v>
      </c>
      <c r="F23" s="106">
        <f>E23/4</f>
        <v>139</v>
      </c>
      <c r="G23" s="106">
        <f>E23/4</f>
        <v>139</v>
      </c>
      <c r="H23" s="106">
        <f>E23/4</f>
        <v>139</v>
      </c>
      <c r="I23" s="106">
        <f>E23/4</f>
        <v>139</v>
      </c>
      <c r="K23" s="159"/>
      <c r="L23" s="164"/>
      <c r="M23" s="166"/>
      <c r="N23" s="165"/>
      <c r="O23" s="165"/>
      <c r="U23" s="183"/>
    </row>
    <row r="24" spans="1:23" ht="15.75">
      <c r="A24" s="68" t="s">
        <v>18</v>
      </c>
      <c r="B24" s="152">
        <v>1020</v>
      </c>
      <c r="C24" s="101">
        <f aca="true" t="shared" si="1" ref="C24:I24">C9-C10</f>
        <v>5371</v>
      </c>
      <c r="D24" s="101">
        <f t="shared" si="1"/>
        <v>5311.220000000001</v>
      </c>
      <c r="E24" s="101">
        <f t="shared" si="1"/>
        <v>5889.279999999999</v>
      </c>
      <c r="F24" s="101">
        <f t="shared" si="1"/>
        <v>1710.04</v>
      </c>
      <c r="G24" s="101">
        <f t="shared" si="1"/>
        <v>1408.04</v>
      </c>
      <c r="H24" s="101">
        <f t="shared" si="1"/>
        <v>1302.6999999999998</v>
      </c>
      <c r="I24" s="101">
        <f t="shared" si="1"/>
        <v>1468.5</v>
      </c>
      <c r="K24" s="159"/>
      <c r="M24" s="165"/>
      <c r="N24" s="165"/>
      <c r="O24" s="165"/>
      <c r="T24" s="93">
        <f>T21/4</f>
        <v>708.25</v>
      </c>
      <c r="W24" s="93">
        <f>W21/4</f>
        <v>107.75</v>
      </c>
    </row>
    <row r="25" spans="1:23" s="77" customFormat="1" ht="15.75">
      <c r="A25" s="68" t="s">
        <v>158</v>
      </c>
      <c r="B25" s="152">
        <v>1030</v>
      </c>
      <c r="C25" s="112">
        <f>SUM(C26:C64)</f>
        <v>3936</v>
      </c>
      <c r="D25" s="112">
        <f>SUM(D26:D64)</f>
        <v>4363.62</v>
      </c>
      <c r="E25" s="112">
        <f>SUM(E26:E64)</f>
        <v>5878.32</v>
      </c>
      <c r="F25" s="112">
        <v>1469</v>
      </c>
      <c r="G25" s="112">
        <v>1470</v>
      </c>
      <c r="H25" s="112">
        <v>1470</v>
      </c>
      <c r="I25" s="112">
        <v>1471</v>
      </c>
      <c r="K25" s="160"/>
      <c r="L25" s="169"/>
      <c r="M25" s="167"/>
      <c r="N25" s="167"/>
      <c r="O25" s="167"/>
      <c r="T25" s="179">
        <f>T22/4</f>
        <v>511.75</v>
      </c>
      <c r="W25" s="179">
        <f>W22/4</f>
        <v>21.5</v>
      </c>
    </row>
    <row r="26" spans="1:23" ht="30">
      <c r="A26" s="3" t="s">
        <v>19</v>
      </c>
      <c r="B26" s="162">
        <v>1031</v>
      </c>
      <c r="C26" s="99">
        <v>176</v>
      </c>
      <c r="D26" s="96">
        <v>61</v>
      </c>
      <c r="E26" s="186">
        <v>80</v>
      </c>
      <c r="F26" s="97">
        <f>E26/4</f>
        <v>20</v>
      </c>
      <c r="G26" s="97">
        <f>E26/4</f>
        <v>20</v>
      </c>
      <c r="H26" s="97">
        <f>E26/4</f>
        <v>20</v>
      </c>
      <c r="I26" s="97">
        <f>E26/4</f>
        <v>20</v>
      </c>
      <c r="K26" s="159"/>
      <c r="M26" s="165"/>
      <c r="N26" s="165"/>
      <c r="O26" s="165"/>
      <c r="W26" s="93">
        <f>X21/4</f>
        <v>575.75</v>
      </c>
    </row>
    <row r="27" spans="1:15" ht="30">
      <c r="A27" s="3" t="s">
        <v>232</v>
      </c>
      <c r="B27" s="162">
        <v>1032</v>
      </c>
      <c r="C27" s="99"/>
      <c r="D27" s="96"/>
      <c r="E27" s="174"/>
      <c r="F27" s="113"/>
      <c r="G27" s="97"/>
      <c r="H27" s="97"/>
      <c r="I27" s="97"/>
      <c r="K27" s="159"/>
      <c r="M27" s="165"/>
      <c r="N27" s="165"/>
      <c r="O27" s="165"/>
    </row>
    <row r="28" spans="1:15" ht="15.75">
      <c r="A28" s="3" t="s">
        <v>20</v>
      </c>
      <c r="B28" s="162">
        <v>1033</v>
      </c>
      <c r="C28" s="99"/>
      <c r="D28" s="96"/>
      <c r="E28" s="174"/>
      <c r="F28" s="97"/>
      <c r="G28" s="97"/>
      <c r="H28" s="97"/>
      <c r="I28" s="97"/>
      <c r="K28" s="159"/>
      <c r="M28" s="165"/>
      <c r="N28" s="165"/>
      <c r="O28" s="165"/>
    </row>
    <row r="29" spans="1:15" ht="15.75">
      <c r="A29" s="3" t="s">
        <v>21</v>
      </c>
      <c r="B29" s="162">
        <v>1034</v>
      </c>
      <c r="C29" s="99"/>
      <c r="D29" s="96"/>
      <c r="E29" s="174"/>
      <c r="F29" s="97"/>
      <c r="G29" s="97"/>
      <c r="H29" s="97"/>
      <c r="I29" s="97"/>
      <c r="K29" s="159"/>
      <c r="M29" s="165"/>
      <c r="N29" s="165"/>
      <c r="O29" s="165"/>
    </row>
    <row r="30" spans="1:15" ht="15.75">
      <c r="A30" s="3" t="s">
        <v>22</v>
      </c>
      <c r="B30" s="162">
        <v>1035</v>
      </c>
      <c r="C30" s="99"/>
      <c r="D30" s="96"/>
      <c r="E30" s="174"/>
      <c r="F30" s="97"/>
      <c r="G30" s="97"/>
      <c r="H30" s="97"/>
      <c r="I30" s="97"/>
      <c r="K30" s="159"/>
      <c r="M30" s="165"/>
      <c r="N30" s="165"/>
      <c r="O30" s="165"/>
    </row>
    <row r="31" spans="1:15" ht="15.75">
      <c r="A31" s="3" t="s">
        <v>23</v>
      </c>
      <c r="B31" s="162">
        <v>1036</v>
      </c>
      <c r="C31" s="99">
        <v>2</v>
      </c>
      <c r="D31" s="96">
        <v>14</v>
      </c>
      <c r="E31" s="174">
        <v>4</v>
      </c>
      <c r="F31" s="97">
        <v>1</v>
      </c>
      <c r="G31" s="97">
        <v>1</v>
      </c>
      <c r="H31" s="97">
        <v>1</v>
      </c>
      <c r="I31" s="97">
        <v>1</v>
      </c>
      <c r="K31" s="159"/>
      <c r="M31" s="165"/>
      <c r="N31" s="165"/>
      <c r="O31" s="165"/>
    </row>
    <row r="32" spans="1:15" ht="15.75">
      <c r="A32" s="3" t="s">
        <v>24</v>
      </c>
      <c r="B32" s="162">
        <v>1037</v>
      </c>
      <c r="C32" s="99">
        <v>30</v>
      </c>
      <c r="D32" s="96">
        <v>32</v>
      </c>
      <c r="E32" s="174">
        <v>32</v>
      </c>
      <c r="F32" s="97">
        <v>8</v>
      </c>
      <c r="G32" s="97">
        <v>8</v>
      </c>
      <c r="H32" s="97">
        <v>8</v>
      </c>
      <c r="I32" s="97">
        <v>8</v>
      </c>
      <c r="K32" s="159"/>
      <c r="M32" s="165"/>
      <c r="N32" s="165"/>
      <c r="O32" s="165"/>
    </row>
    <row r="33" spans="1:15" ht="15.75">
      <c r="A33" s="3" t="s">
        <v>25</v>
      </c>
      <c r="B33" s="162">
        <v>1038</v>
      </c>
      <c r="C33" s="99">
        <v>2701</v>
      </c>
      <c r="D33" s="96">
        <v>3271</v>
      </c>
      <c r="E33" s="174">
        <v>4306</v>
      </c>
      <c r="F33" s="97">
        <v>1076.5</v>
      </c>
      <c r="G33" s="97">
        <v>1076.5</v>
      </c>
      <c r="H33" s="97">
        <v>1076.5</v>
      </c>
      <c r="I33" s="97">
        <v>1076.5</v>
      </c>
      <c r="K33" s="159"/>
      <c r="M33" s="165"/>
      <c r="N33" s="165"/>
      <c r="O33" s="165"/>
    </row>
    <row r="34" spans="1:15" ht="15.75">
      <c r="A34" s="3" t="s">
        <v>26</v>
      </c>
      <c r="B34" s="162">
        <v>1039</v>
      </c>
      <c r="C34" s="99">
        <v>589</v>
      </c>
      <c r="D34" s="96">
        <v>719.62</v>
      </c>
      <c r="E34" s="174">
        <v>947.32</v>
      </c>
      <c r="F34" s="97">
        <v>236</v>
      </c>
      <c r="G34" s="97">
        <v>237</v>
      </c>
      <c r="H34" s="97">
        <v>237</v>
      </c>
      <c r="I34" s="97">
        <v>237</v>
      </c>
      <c r="K34" s="159"/>
      <c r="M34" s="165"/>
      <c r="N34" s="165"/>
      <c r="O34" s="165"/>
    </row>
    <row r="35" spans="1:15" ht="45">
      <c r="A35" s="3" t="s">
        <v>161</v>
      </c>
      <c r="B35" s="162">
        <v>1040</v>
      </c>
      <c r="C35" s="99">
        <v>18</v>
      </c>
      <c r="D35" s="96">
        <v>20</v>
      </c>
      <c r="E35" s="174">
        <v>17</v>
      </c>
      <c r="F35" s="97">
        <v>4</v>
      </c>
      <c r="G35" s="97">
        <v>4</v>
      </c>
      <c r="H35" s="97">
        <v>4</v>
      </c>
      <c r="I35" s="97">
        <v>5</v>
      </c>
      <c r="K35" s="159"/>
      <c r="M35" s="165"/>
      <c r="N35" s="165"/>
      <c r="O35" s="165"/>
    </row>
    <row r="36" spans="1:15" ht="45">
      <c r="A36" s="3" t="s">
        <v>264</v>
      </c>
      <c r="B36" s="202">
        <v>1041</v>
      </c>
      <c r="C36" s="99"/>
      <c r="D36" s="96"/>
      <c r="E36" s="174"/>
      <c r="F36" s="97"/>
      <c r="G36" s="97"/>
      <c r="H36" s="97"/>
      <c r="I36" s="97"/>
      <c r="K36" s="159"/>
      <c r="M36" s="165"/>
      <c r="N36" s="165"/>
      <c r="O36" s="165"/>
    </row>
    <row r="37" spans="1:15" ht="30">
      <c r="A37" s="3" t="s">
        <v>265</v>
      </c>
      <c r="B37" s="202">
        <v>1042</v>
      </c>
      <c r="C37" s="99"/>
      <c r="D37" s="96"/>
      <c r="E37" s="174"/>
      <c r="F37" s="97"/>
      <c r="G37" s="97"/>
      <c r="H37" s="97"/>
      <c r="I37" s="97"/>
      <c r="K37" s="159"/>
      <c r="M37" s="165"/>
      <c r="N37" s="165"/>
      <c r="O37" s="165"/>
    </row>
    <row r="38" spans="1:15" ht="30">
      <c r="A38" s="3" t="s">
        <v>266</v>
      </c>
      <c r="B38" s="202">
        <v>1043</v>
      </c>
      <c r="C38" s="99"/>
      <c r="D38" s="96"/>
      <c r="E38" s="174"/>
      <c r="F38" s="97"/>
      <c r="G38" s="97"/>
      <c r="H38" s="97"/>
      <c r="I38" s="97"/>
      <c r="K38" s="159"/>
      <c r="M38" s="165"/>
      <c r="N38" s="165"/>
      <c r="O38" s="165"/>
    </row>
    <row r="39" spans="1:15" ht="15.75">
      <c r="A39" s="3" t="s">
        <v>267</v>
      </c>
      <c r="B39" s="202">
        <v>1044</v>
      </c>
      <c r="C39" s="99"/>
      <c r="D39" s="96"/>
      <c r="E39" s="174"/>
      <c r="F39" s="97"/>
      <c r="G39" s="97"/>
      <c r="H39" s="97"/>
      <c r="I39" s="97"/>
      <c r="K39" s="159"/>
      <c r="M39" s="165"/>
      <c r="N39" s="165"/>
      <c r="O39" s="165"/>
    </row>
    <row r="40" spans="1:15" ht="30">
      <c r="A40" s="3" t="s">
        <v>195</v>
      </c>
      <c r="B40" s="202">
        <v>1045</v>
      </c>
      <c r="C40" s="99">
        <v>92</v>
      </c>
      <c r="D40" s="96">
        <v>12</v>
      </c>
      <c r="E40" s="174">
        <v>92</v>
      </c>
      <c r="F40" s="97">
        <v>23</v>
      </c>
      <c r="G40" s="97">
        <v>23</v>
      </c>
      <c r="H40" s="97">
        <v>23</v>
      </c>
      <c r="I40" s="97">
        <v>23</v>
      </c>
      <c r="K40" s="159"/>
      <c r="M40" s="165"/>
      <c r="N40" s="165"/>
      <c r="O40" s="165"/>
    </row>
    <row r="41" spans="1:15" ht="15.75">
      <c r="A41" s="3" t="s">
        <v>268</v>
      </c>
      <c r="B41" s="202">
        <v>1046</v>
      </c>
      <c r="C41" s="99"/>
      <c r="D41" s="96"/>
      <c r="E41" s="174"/>
      <c r="F41" s="97"/>
      <c r="G41" s="97"/>
      <c r="H41" s="97"/>
      <c r="I41" s="97"/>
      <c r="K41" s="159"/>
      <c r="M41" s="165"/>
      <c r="N41" s="165"/>
      <c r="O41" s="165"/>
    </row>
    <row r="42" spans="1:15" ht="15.75">
      <c r="A42" s="3" t="s">
        <v>269</v>
      </c>
      <c r="B42" s="202">
        <v>1047</v>
      </c>
      <c r="C42" s="99"/>
      <c r="D42" s="96"/>
      <c r="E42" s="174"/>
      <c r="F42" s="97"/>
      <c r="G42" s="97"/>
      <c r="H42" s="97"/>
      <c r="I42" s="97"/>
      <c r="K42" s="159"/>
      <c r="M42" s="165"/>
      <c r="N42" s="165"/>
      <c r="O42" s="165"/>
    </row>
    <row r="43" spans="1:15" ht="30">
      <c r="A43" s="3" t="s">
        <v>270</v>
      </c>
      <c r="B43" s="202">
        <v>1048</v>
      </c>
      <c r="C43" s="99"/>
      <c r="D43" s="96"/>
      <c r="E43" s="174"/>
      <c r="F43" s="97"/>
      <c r="G43" s="97"/>
      <c r="H43" s="97"/>
      <c r="I43" s="97"/>
      <c r="K43" s="159"/>
      <c r="M43" s="165"/>
      <c r="N43" s="165"/>
      <c r="O43" s="165"/>
    </row>
    <row r="44" spans="1:15" ht="45">
      <c r="A44" s="3" t="s">
        <v>271</v>
      </c>
      <c r="B44" s="202">
        <v>1049</v>
      </c>
      <c r="C44" s="99">
        <v>11</v>
      </c>
      <c r="D44" s="96">
        <v>28</v>
      </c>
      <c r="E44" s="174">
        <v>16</v>
      </c>
      <c r="F44" s="97">
        <v>4</v>
      </c>
      <c r="G44" s="97">
        <v>4</v>
      </c>
      <c r="H44" s="97">
        <v>4</v>
      </c>
      <c r="I44" s="97">
        <v>4</v>
      </c>
      <c r="K44" s="159"/>
      <c r="M44" s="165"/>
      <c r="N44" s="165"/>
      <c r="O44" s="165"/>
    </row>
    <row r="45" spans="1:15" ht="60">
      <c r="A45" s="3" t="s">
        <v>228</v>
      </c>
      <c r="B45" s="162">
        <v>1050</v>
      </c>
      <c r="C45" s="99"/>
      <c r="D45" s="96"/>
      <c r="E45" s="174"/>
      <c r="F45" s="97"/>
      <c r="G45" s="97"/>
      <c r="H45" s="97"/>
      <c r="I45" s="97"/>
      <c r="K45" s="159"/>
      <c r="M45" s="165"/>
      <c r="N45" s="165"/>
      <c r="O45" s="165"/>
    </row>
    <row r="46" spans="1:15" ht="15.75">
      <c r="A46" s="3" t="s">
        <v>27</v>
      </c>
      <c r="B46" s="51" t="s">
        <v>28</v>
      </c>
      <c r="C46" s="99"/>
      <c r="D46" s="96"/>
      <c r="E46" s="174"/>
      <c r="F46" s="97"/>
      <c r="G46" s="97"/>
      <c r="H46" s="97"/>
      <c r="I46" s="97"/>
      <c r="K46" s="159"/>
      <c r="M46" s="165"/>
      <c r="N46" s="165"/>
      <c r="O46" s="165"/>
    </row>
    <row r="47" spans="1:15" ht="30">
      <c r="A47" s="3" t="s">
        <v>29</v>
      </c>
      <c r="B47" s="51">
        <v>1051</v>
      </c>
      <c r="C47" s="106"/>
      <c r="D47" s="203"/>
      <c r="E47" s="182"/>
      <c r="F47" s="182"/>
      <c r="G47" s="182"/>
      <c r="H47" s="182"/>
      <c r="I47" s="182"/>
      <c r="K47" s="159"/>
      <c r="M47" s="165"/>
      <c r="N47" s="165"/>
      <c r="O47" s="165"/>
    </row>
    <row r="48" spans="1:15" ht="15.75">
      <c r="A48" s="3" t="s">
        <v>226</v>
      </c>
      <c r="B48" s="51" t="s">
        <v>272</v>
      </c>
      <c r="C48" s="103">
        <v>48</v>
      </c>
      <c r="D48" s="96">
        <v>66</v>
      </c>
      <c r="E48" s="184">
        <v>68</v>
      </c>
      <c r="F48" s="106">
        <f>E48/4</f>
        <v>17</v>
      </c>
      <c r="G48" s="106">
        <f>E48/4</f>
        <v>17</v>
      </c>
      <c r="H48" s="106">
        <f>E48/4</f>
        <v>17</v>
      </c>
      <c r="I48" s="106">
        <f>E48/4</f>
        <v>17</v>
      </c>
      <c r="K48" s="159"/>
      <c r="M48" s="165"/>
      <c r="N48" s="165"/>
      <c r="O48" s="165"/>
    </row>
    <row r="49" spans="1:15" ht="15.75">
      <c r="A49" s="3" t="s">
        <v>174</v>
      </c>
      <c r="B49" s="51" t="s">
        <v>273</v>
      </c>
      <c r="C49" s="103">
        <v>26</v>
      </c>
      <c r="D49" s="96">
        <v>32</v>
      </c>
      <c r="E49" s="184">
        <v>36</v>
      </c>
      <c r="F49" s="106">
        <f aca="true" t="shared" si="2" ref="F49:F54">E49/4</f>
        <v>9</v>
      </c>
      <c r="G49" s="106">
        <f aca="true" t="shared" si="3" ref="G49:G54">E49/4</f>
        <v>9</v>
      </c>
      <c r="H49" s="106">
        <f aca="true" t="shared" si="4" ref="H49:H54">E49/4</f>
        <v>9</v>
      </c>
      <c r="I49" s="106">
        <f aca="true" t="shared" si="5" ref="I49:I54">E49/4</f>
        <v>9</v>
      </c>
      <c r="K49" s="159"/>
      <c r="M49" s="165"/>
      <c r="N49" s="165"/>
      <c r="O49" s="165"/>
    </row>
    <row r="50" spans="1:15" ht="15.75">
      <c r="A50" s="3" t="s">
        <v>229</v>
      </c>
      <c r="B50" s="51" t="s">
        <v>274</v>
      </c>
      <c r="C50" s="103">
        <v>3</v>
      </c>
      <c r="D50" s="96">
        <v>5</v>
      </c>
      <c r="E50" s="184">
        <v>4</v>
      </c>
      <c r="F50" s="106">
        <f t="shared" si="2"/>
        <v>1</v>
      </c>
      <c r="G50" s="106">
        <f t="shared" si="3"/>
        <v>1</v>
      </c>
      <c r="H50" s="106">
        <f t="shared" si="4"/>
        <v>1</v>
      </c>
      <c r="I50" s="106">
        <f t="shared" si="5"/>
        <v>1</v>
      </c>
      <c r="K50" s="159"/>
      <c r="M50" s="165"/>
      <c r="N50" s="165"/>
      <c r="O50" s="165"/>
    </row>
    <row r="51" spans="1:15" ht="15.75">
      <c r="A51" s="3" t="s">
        <v>175</v>
      </c>
      <c r="B51" s="51" t="s">
        <v>275</v>
      </c>
      <c r="C51" s="103">
        <v>14</v>
      </c>
      <c r="D51" s="96">
        <v>10</v>
      </c>
      <c r="E51" s="184">
        <v>16</v>
      </c>
      <c r="F51" s="106">
        <f t="shared" si="2"/>
        <v>4</v>
      </c>
      <c r="G51" s="106">
        <f t="shared" si="3"/>
        <v>4</v>
      </c>
      <c r="H51" s="106">
        <f t="shared" si="4"/>
        <v>4</v>
      </c>
      <c r="I51" s="106">
        <f t="shared" si="5"/>
        <v>4</v>
      </c>
      <c r="K51" s="159"/>
      <c r="M51" s="165"/>
      <c r="N51" s="165"/>
      <c r="O51" s="165"/>
    </row>
    <row r="52" spans="1:15" ht="15.75">
      <c r="A52" s="3" t="s">
        <v>227</v>
      </c>
      <c r="B52" s="51" t="s">
        <v>276</v>
      </c>
      <c r="C52" s="103">
        <v>15</v>
      </c>
      <c r="D52" s="96">
        <v>12</v>
      </c>
      <c r="E52" s="184">
        <v>8</v>
      </c>
      <c r="F52" s="106">
        <f t="shared" si="2"/>
        <v>2</v>
      </c>
      <c r="G52" s="106">
        <f t="shared" si="3"/>
        <v>2</v>
      </c>
      <c r="H52" s="106">
        <f t="shared" si="4"/>
        <v>2</v>
      </c>
      <c r="I52" s="106">
        <f t="shared" si="5"/>
        <v>2</v>
      </c>
      <c r="K52" s="159"/>
      <c r="M52" s="165"/>
      <c r="N52" s="165"/>
      <c r="O52" s="165"/>
    </row>
    <row r="53" spans="1:15" ht="15.75">
      <c r="A53" s="3" t="s">
        <v>224</v>
      </c>
      <c r="B53" s="51" t="s">
        <v>277</v>
      </c>
      <c r="C53" s="103">
        <v>39</v>
      </c>
      <c r="D53" s="96">
        <v>45</v>
      </c>
      <c r="E53" s="184">
        <v>0</v>
      </c>
      <c r="F53" s="106">
        <f t="shared" si="2"/>
        <v>0</v>
      </c>
      <c r="G53" s="106">
        <f t="shared" si="3"/>
        <v>0</v>
      </c>
      <c r="H53" s="106">
        <f t="shared" si="4"/>
        <v>0</v>
      </c>
      <c r="I53" s="106">
        <f t="shared" si="5"/>
        <v>0</v>
      </c>
      <c r="K53" s="159"/>
      <c r="M53" s="165"/>
      <c r="N53" s="165"/>
      <c r="O53" s="165"/>
    </row>
    <row r="54" spans="1:15" ht="15.75">
      <c r="A54" s="3" t="s">
        <v>176</v>
      </c>
      <c r="B54" s="51" t="s">
        <v>278</v>
      </c>
      <c r="C54" s="103">
        <v>61</v>
      </c>
      <c r="D54" s="96">
        <v>36</v>
      </c>
      <c r="E54" s="184">
        <v>84</v>
      </c>
      <c r="F54" s="106">
        <f t="shared" si="2"/>
        <v>21</v>
      </c>
      <c r="G54" s="106">
        <f t="shared" si="3"/>
        <v>21</v>
      </c>
      <c r="H54" s="106">
        <f t="shared" si="4"/>
        <v>21</v>
      </c>
      <c r="I54" s="106">
        <f t="shared" si="5"/>
        <v>21</v>
      </c>
      <c r="K54" s="159"/>
      <c r="M54" s="165"/>
      <c r="N54" s="165"/>
      <c r="O54" s="165"/>
    </row>
    <row r="55" spans="1:15" ht="15.75">
      <c r="A55" s="3" t="s">
        <v>233</v>
      </c>
      <c r="B55" s="51" t="s">
        <v>279</v>
      </c>
      <c r="C55" s="103">
        <v>71</v>
      </c>
      <c r="D55" s="96"/>
      <c r="E55" s="184">
        <v>80</v>
      </c>
      <c r="F55" s="106">
        <v>20</v>
      </c>
      <c r="G55" s="106">
        <v>20</v>
      </c>
      <c r="H55" s="106">
        <v>20</v>
      </c>
      <c r="I55" s="106">
        <v>20</v>
      </c>
      <c r="K55" s="159"/>
      <c r="M55" s="165"/>
      <c r="N55" s="165"/>
      <c r="O55" s="165"/>
    </row>
    <row r="56" spans="1:15" ht="15.75">
      <c r="A56" s="3" t="s">
        <v>234</v>
      </c>
      <c r="B56" s="51" t="s">
        <v>280</v>
      </c>
      <c r="C56" s="103">
        <v>40</v>
      </c>
      <c r="D56" s="96"/>
      <c r="E56" s="184">
        <v>88</v>
      </c>
      <c r="F56" s="106">
        <v>22</v>
      </c>
      <c r="G56" s="106">
        <v>22</v>
      </c>
      <c r="H56" s="106">
        <v>22</v>
      </c>
      <c r="I56" s="106">
        <v>22</v>
      </c>
      <c r="K56" s="159"/>
      <c r="M56" s="165"/>
      <c r="N56" s="165"/>
      <c r="O56" s="165"/>
    </row>
    <row r="57" spans="1:15" ht="15.75">
      <c r="A57" s="3" t="s">
        <v>30</v>
      </c>
      <c r="B57" s="162">
        <v>1060</v>
      </c>
      <c r="C57" s="103"/>
      <c r="D57" s="98"/>
      <c r="E57" s="98"/>
      <c r="F57" s="97"/>
      <c r="G57" s="97"/>
      <c r="H57" s="97"/>
      <c r="I57" s="97"/>
      <c r="K57" s="159"/>
      <c r="M57" s="165"/>
      <c r="N57" s="165"/>
      <c r="O57" s="165"/>
    </row>
    <row r="58" spans="1:15" ht="15.75">
      <c r="A58" s="3" t="s">
        <v>31</v>
      </c>
      <c r="B58" s="162">
        <v>1061</v>
      </c>
      <c r="C58" s="103"/>
      <c r="D58" s="98"/>
      <c r="E58" s="98"/>
      <c r="F58" s="97"/>
      <c r="G58" s="97"/>
      <c r="H58" s="97"/>
      <c r="I58" s="97"/>
      <c r="K58" s="159"/>
      <c r="M58" s="165"/>
      <c r="N58" s="165"/>
      <c r="O58" s="165"/>
    </row>
    <row r="59" spans="1:15" ht="15.75">
      <c r="A59" s="3" t="s">
        <v>32</v>
      </c>
      <c r="B59" s="162">
        <v>1062</v>
      </c>
      <c r="C59" s="103"/>
      <c r="D59" s="98"/>
      <c r="E59" s="98"/>
      <c r="F59" s="97"/>
      <c r="G59" s="97"/>
      <c r="H59" s="97"/>
      <c r="I59" s="97"/>
      <c r="K59" s="159"/>
      <c r="M59" s="165"/>
      <c r="N59" s="165"/>
      <c r="O59" s="165"/>
    </row>
    <row r="60" spans="1:15" ht="15.75">
      <c r="A60" s="3" t="s">
        <v>25</v>
      </c>
      <c r="B60" s="162">
        <v>1063</v>
      </c>
      <c r="C60" s="103"/>
      <c r="D60" s="98"/>
      <c r="E60" s="98"/>
      <c r="F60" s="97"/>
      <c r="G60" s="97"/>
      <c r="H60" s="97"/>
      <c r="I60" s="97"/>
      <c r="K60" s="159"/>
      <c r="M60" s="165"/>
      <c r="N60" s="165"/>
      <c r="O60" s="165"/>
    </row>
    <row r="61" spans="1:15" ht="15.75">
      <c r="A61" s="3" t="s">
        <v>26</v>
      </c>
      <c r="B61" s="162">
        <v>1064</v>
      </c>
      <c r="C61" s="103"/>
      <c r="D61" s="98"/>
      <c r="E61" s="98"/>
      <c r="F61" s="97"/>
      <c r="G61" s="97"/>
      <c r="H61" s="97"/>
      <c r="I61" s="97"/>
      <c r="K61" s="159"/>
      <c r="M61" s="165"/>
      <c r="N61" s="165"/>
      <c r="O61" s="165"/>
    </row>
    <row r="62" spans="1:15" ht="30">
      <c r="A62" s="3" t="s">
        <v>33</v>
      </c>
      <c r="B62" s="162">
        <v>1065</v>
      </c>
      <c r="C62" s="103"/>
      <c r="D62" s="98"/>
      <c r="E62" s="98"/>
      <c r="F62" s="97"/>
      <c r="G62" s="97"/>
      <c r="H62" s="97"/>
      <c r="I62" s="97"/>
      <c r="K62" s="159"/>
      <c r="M62" s="165"/>
      <c r="N62" s="165"/>
      <c r="O62" s="165"/>
    </row>
    <row r="63" spans="1:15" ht="15.75">
      <c r="A63" s="3" t="s">
        <v>34</v>
      </c>
      <c r="B63" s="162">
        <v>1066</v>
      </c>
      <c r="C63" s="103"/>
      <c r="D63" s="98"/>
      <c r="E63" s="98"/>
      <c r="F63" s="97"/>
      <c r="G63" s="97"/>
      <c r="H63" s="97"/>
      <c r="I63" s="97"/>
      <c r="K63" s="159"/>
      <c r="M63" s="165"/>
      <c r="N63" s="165"/>
      <c r="O63" s="165"/>
    </row>
    <row r="64" spans="1:15" ht="15.75">
      <c r="A64" s="62" t="s">
        <v>35</v>
      </c>
      <c r="B64" s="150">
        <v>1067</v>
      </c>
      <c r="C64" s="99"/>
      <c r="D64" s="96"/>
      <c r="E64" s="96"/>
      <c r="F64" s="97"/>
      <c r="G64" s="97"/>
      <c r="H64" s="97"/>
      <c r="I64" s="97"/>
      <c r="K64" s="159"/>
      <c r="M64" s="165"/>
      <c r="N64" s="165"/>
      <c r="O64" s="165"/>
    </row>
    <row r="65" spans="1:15" ht="28.5">
      <c r="A65" s="68" t="s">
        <v>159</v>
      </c>
      <c r="B65" s="152">
        <v>1070</v>
      </c>
      <c r="C65" s="115">
        <f>SUM(C66:C71)</f>
        <v>2135</v>
      </c>
      <c r="D65" s="100">
        <f>D66+D67+D70</f>
        <v>2061</v>
      </c>
      <c r="E65" s="100">
        <f>E66+E67+E70+E69+E72</f>
        <v>5825.5</v>
      </c>
      <c r="F65" s="101">
        <f>E65/4</f>
        <v>1456.375</v>
      </c>
      <c r="G65" s="101">
        <f>F65</f>
        <v>1456.375</v>
      </c>
      <c r="H65" s="101">
        <f>G65</f>
        <v>1456.375</v>
      </c>
      <c r="I65" s="101">
        <f>H65</f>
        <v>1456.375</v>
      </c>
      <c r="K65" s="159"/>
      <c r="M65" s="165"/>
      <c r="N65" s="165"/>
      <c r="O65" s="165"/>
    </row>
    <row r="66" spans="1:15" ht="15.75">
      <c r="A66" s="62" t="s">
        <v>213</v>
      </c>
      <c r="B66" s="153" t="s">
        <v>183</v>
      </c>
      <c r="C66" s="116">
        <v>1194</v>
      </c>
      <c r="D66" s="102">
        <v>1351</v>
      </c>
      <c r="E66" s="189">
        <v>3036</v>
      </c>
      <c r="F66" s="97">
        <f>E66/4</f>
        <v>759</v>
      </c>
      <c r="G66" s="97">
        <f>E66/4</f>
        <v>759</v>
      </c>
      <c r="H66" s="97">
        <f>E66/4</f>
        <v>759</v>
      </c>
      <c r="I66" s="97">
        <f>E66/4</f>
        <v>759</v>
      </c>
      <c r="K66" s="159"/>
      <c r="M66" s="165"/>
      <c r="N66" s="165"/>
      <c r="O66" s="165"/>
    </row>
    <row r="67" spans="1:15" ht="15.75">
      <c r="A67" s="62" t="s">
        <v>65</v>
      </c>
      <c r="B67" s="153" t="s">
        <v>184</v>
      </c>
      <c r="C67" s="116">
        <v>817</v>
      </c>
      <c r="D67" s="103">
        <v>678</v>
      </c>
      <c r="E67" s="190">
        <v>876</v>
      </c>
      <c r="F67" s="97">
        <f>E67/4</f>
        <v>219</v>
      </c>
      <c r="G67" s="97">
        <f>E67/4</f>
        <v>219</v>
      </c>
      <c r="H67" s="97">
        <f>E67/4</f>
        <v>219</v>
      </c>
      <c r="I67" s="97">
        <f>E67/4</f>
        <v>219</v>
      </c>
      <c r="J67" s="201"/>
      <c r="K67" s="159"/>
      <c r="M67" s="165"/>
      <c r="N67" s="165"/>
      <c r="O67" s="165"/>
    </row>
    <row r="68" spans="1:15" ht="15.75">
      <c r="A68" s="62" t="s">
        <v>177</v>
      </c>
      <c r="B68" s="153" t="s">
        <v>185</v>
      </c>
      <c r="C68" s="116">
        <v>11</v>
      </c>
      <c r="D68" s="104"/>
      <c r="E68" s="104"/>
      <c r="F68" s="97"/>
      <c r="G68" s="97"/>
      <c r="H68" s="97"/>
      <c r="I68" s="97"/>
      <c r="K68" s="159"/>
      <c r="M68" s="165"/>
      <c r="N68" s="165"/>
      <c r="O68" s="165"/>
    </row>
    <row r="69" spans="1:15" ht="15.75">
      <c r="A69" s="62" t="s">
        <v>262</v>
      </c>
      <c r="B69" s="51" t="s">
        <v>186</v>
      </c>
      <c r="C69" s="116">
        <v>80</v>
      </c>
      <c r="D69" s="104"/>
      <c r="E69" s="182">
        <f>1404.1+102</f>
        <v>1506.1</v>
      </c>
      <c r="F69" s="97">
        <v>222</v>
      </c>
      <c r="G69" s="97">
        <v>280</v>
      </c>
      <c r="H69" s="97">
        <v>502</v>
      </c>
      <c r="I69" s="113">
        <v>502</v>
      </c>
      <c r="K69" s="159"/>
      <c r="M69" s="165"/>
      <c r="N69" s="165"/>
      <c r="O69" s="165"/>
    </row>
    <row r="70" spans="1:15" ht="15.75">
      <c r="A70" s="62" t="s">
        <v>178</v>
      </c>
      <c r="B70" s="51" t="s">
        <v>180</v>
      </c>
      <c r="C70" s="116">
        <v>33</v>
      </c>
      <c r="D70" s="103">
        <v>32</v>
      </c>
      <c r="E70" s="190">
        <v>12</v>
      </c>
      <c r="F70" s="97">
        <f>E70/4</f>
        <v>3</v>
      </c>
      <c r="G70" s="97">
        <f>E70/4</f>
        <v>3</v>
      </c>
      <c r="H70" s="97">
        <f>E70/4</f>
        <v>3</v>
      </c>
      <c r="I70" s="97">
        <f>E70/4</f>
        <v>3</v>
      </c>
      <c r="K70" s="159"/>
      <c r="M70" s="165"/>
      <c r="N70" s="165"/>
      <c r="O70" s="165"/>
    </row>
    <row r="71" spans="1:15" ht="15.75">
      <c r="A71" s="62" t="s">
        <v>179</v>
      </c>
      <c r="B71" s="51" t="s">
        <v>187</v>
      </c>
      <c r="C71" s="95"/>
      <c r="D71" s="104"/>
      <c r="E71" s="104"/>
      <c r="F71" s="97"/>
      <c r="G71" s="97"/>
      <c r="H71" s="97"/>
      <c r="I71" s="97"/>
      <c r="K71" s="159"/>
      <c r="M71" s="165"/>
      <c r="N71" s="165"/>
      <c r="O71" s="165"/>
    </row>
    <row r="72" spans="1:15" ht="15.75">
      <c r="A72" s="62" t="s">
        <v>235</v>
      </c>
      <c r="B72" s="51" t="s">
        <v>263</v>
      </c>
      <c r="C72" s="95">
        <v>68</v>
      </c>
      <c r="D72" s="104"/>
      <c r="E72" s="184">
        <v>395.4</v>
      </c>
      <c r="F72" s="97"/>
      <c r="G72" s="97"/>
      <c r="H72" s="97">
        <v>197.7</v>
      </c>
      <c r="I72" s="97">
        <v>197.7</v>
      </c>
      <c r="K72" s="159"/>
      <c r="M72" s="165"/>
      <c r="N72" s="165"/>
      <c r="O72" s="165"/>
    </row>
    <row r="73" spans="1:15" s="77" customFormat="1" ht="28.5">
      <c r="A73" s="114" t="s">
        <v>225</v>
      </c>
      <c r="B73" s="152">
        <v>1080</v>
      </c>
      <c r="C73" s="100">
        <f aca="true" t="shared" si="6" ref="C73:I73">C74+C75+C76+C78+C79+C77</f>
        <v>1417</v>
      </c>
      <c r="D73" s="100">
        <f t="shared" si="6"/>
        <v>1363</v>
      </c>
      <c r="E73" s="100">
        <f t="shared" si="6"/>
        <v>4937</v>
      </c>
      <c r="F73" s="100">
        <f t="shared" si="6"/>
        <v>981</v>
      </c>
      <c r="G73" s="100">
        <f t="shared" si="6"/>
        <v>1039</v>
      </c>
      <c r="H73" s="100">
        <f t="shared" si="6"/>
        <v>1458.7</v>
      </c>
      <c r="I73" s="100">
        <f t="shared" si="6"/>
        <v>1458.7</v>
      </c>
      <c r="K73" s="160"/>
      <c r="M73" s="167"/>
      <c r="N73" s="167"/>
      <c r="O73" s="167"/>
    </row>
    <row r="74" spans="1:15" ht="15.75">
      <c r="A74" s="3" t="s">
        <v>212</v>
      </c>
      <c r="B74" s="27" t="s">
        <v>200</v>
      </c>
      <c r="C74" s="103">
        <v>1206</v>
      </c>
      <c r="D74" s="103">
        <v>1351</v>
      </c>
      <c r="E74" s="190">
        <v>3036</v>
      </c>
      <c r="F74" s="97">
        <f>E74/4</f>
        <v>759</v>
      </c>
      <c r="G74" s="97">
        <f>E74/4</f>
        <v>759</v>
      </c>
      <c r="H74" s="97">
        <f>E74/4</f>
        <v>759</v>
      </c>
      <c r="I74" s="97">
        <f>E74/4</f>
        <v>759</v>
      </c>
      <c r="K74" s="159"/>
      <c r="M74" s="165"/>
      <c r="N74" s="165"/>
      <c r="O74" s="165"/>
    </row>
    <row r="75" spans="1:15" ht="15.75">
      <c r="A75" s="3" t="s">
        <v>172</v>
      </c>
      <c r="B75" s="27" t="s">
        <v>201</v>
      </c>
      <c r="C75" s="103">
        <v>98</v>
      </c>
      <c r="D75" s="105"/>
      <c r="E75" s="191">
        <v>1506</v>
      </c>
      <c r="F75" s="97">
        <v>222</v>
      </c>
      <c r="G75" s="97">
        <v>280</v>
      </c>
      <c r="H75" s="97">
        <v>502</v>
      </c>
      <c r="I75" s="113">
        <v>502</v>
      </c>
      <c r="K75" s="159"/>
      <c r="M75" s="165"/>
      <c r="N75" s="165"/>
      <c r="O75" s="165"/>
    </row>
    <row r="76" spans="1:15" ht="15.75">
      <c r="A76" s="3" t="s">
        <v>236</v>
      </c>
      <c r="B76" s="27" t="s">
        <v>202</v>
      </c>
      <c r="C76" s="103">
        <v>11</v>
      </c>
      <c r="D76" s="106"/>
      <c r="E76" s="181"/>
      <c r="F76" s="97"/>
      <c r="G76" s="97"/>
      <c r="H76" s="97"/>
      <c r="I76" s="97"/>
      <c r="K76" s="159"/>
      <c r="M76" s="165"/>
      <c r="N76" s="165"/>
      <c r="O76" s="165"/>
    </row>
    <row r="77" spans="1:15" ht="15.75">
      <c r="A77" s="3" t="s">
        <v>237</v>
      </c>
      <c r="B77" s="27" t="s">
        <v>203</v>
      </c>
      <c r="C77" s="103">
        <v>68</v>
      </c>
      <c r="D77" s="106"/>
      <c r="E77" s="191">
        <v>395</v>
      </c>
      <c r="F77" s="97"/>
      <c r="G77" s="97"/>
      <c r="H77" s="97">
        <v>197.7</v>
      </c>
      <c r="I77" s="97">
        <v>197.7</v>
      </c>
      <c r="K77" s="159"/>
      <c r="M77" s="165"/>
      <c r="N77" s="165"/>
      <c r="O77" s="165"/>
    </row>
    <row r="78" spans="1:15" ht="15.75">
      <c r="A78" s="3" t="s">
        <v>222</v>
      </c>
      <c r="B78" s="27" t="s">
        <v>204</v>
      </c>
      <c r="C78" s="103">
        <v>24</v>
      </c>
      <c r="D78" s="106"/>
      <c r="E78" s="175"/>
      <c r="F78" s="97"/>
      <c r="G78" s="97"/>
      <c r="H78" s="97"/>
      <c r="I78" s="97"/>
      <c r="J78" s="77"/>
      <c r="K78" s="159"/>
      <c r="M78" s="165"/>
      <c r="N78" s="165"/>
      <c r="O78" s="165"/>
    </row>
    <row r="79" spans="1:15" ht="15.75">
      <c r="A79" s="3" t="s">
        <v>223</v>
      </c>
      <c r="B79" s="27" t="s">
        <v>239</v>
      </c>
      <c r="C79" s="103">
        <v>10</v>
      </c>
      <c r="D79" s="106">
        <v>12</v>
      </c>
      <c r="E79" s="106"/>
      <c r="F79" s="97">
        <f>E79/4</f>
        <v>0</v>
      </c>
      <c r="G79" s="97">
        <f>E79/4</f>
        <v>0</v>
      </c>
      <c r="H79" s="97">
        <f>E79/4</f>
        <v>0</v>
      </c>
      <c r="I79" s="97">
        <f>E79/4</f>
        <v>0</v>
      </c>
      <c r="K79" s="159"/>
      <c r="M79" s="165"/>
      <c r="N79" s="165"/>
      <c r="O79" s="165"/>
    </row>
    <row r="80" spans="1:15" ht="15.75">
      <c r="A80" s="221" t="s">
        <v>173</v>
      </c>
      <c r="B80" s="27" t="s">
        <v>240</v>
      </c>
      <c r="C80" s="106">
        <v>298</v>
      </c>
      <c r="D80" s="106">
        <v>225</v>
      </c>
      <c r="E80" s="106">
        <f>F80+G80</f>
        <v>132.69609000000023</v>
      </c>
      <c r="F80" s="106">
        <f>F94*0.15</f>
        <v>88.54954500000011</v>
      </c>
      <c r="G80" s="106">
        <f>G94*0.15</f>
        <v>44.14654500000011</v>
      </c>
      <c r="H80" s="175"/>
      <c r="I80" s="106">
        <f>I94*0.15</f>
        <v>0</v>
      </c>
      <c r="K80" s="159"/>
      <c r="M80" s="165"/>
      <c r="N80" s="165"/>
      <c r="O80" s="165"/>
    </row>
    <row r="81" spans="1:15" s="77" customFormat="1" ht="28.5">
      <c r="A81" s="68" t="s">
        <v>36</v>
      </c>
      <c r="B81" s="152">
        <v>1100</v>
      </c>
      <c r="C81" s="107">
        <f aca="true" t="shared" si="7" ref="C81:I81">C9-C10-C25+C65-C73</f>
        <v>2153</v>
      </c>
      <c r="D81" s="107">
        <f t="shared" si="7"/>
        <v>1645.6000000000013</v>
      </c>
      <c r="E81" s="107">
        <f t="shared" si="7"/>
        <v>899.4599999999991</v>
      </c>
      <c r="F81" s="107">
        <f t="shared" si="7"/>
        <v>716.415</v>
      </c>
      <c r="G81" s="107">
        <f t="shared" si="7"/>
        <v>355.41499999999996</v>
      </c>
      <c r="H81" s="107">
        <f t="shared" si="7"/>
        <v>-169.62500000000023</v>
      </c>
      <c r="I81" s="107">
        <f t="shared" si="7"/>
        <v>-4.8250000000000455</v>
      </c>
      <c r="K81" s="160"/>
      <c r="M81" s="167"/>
      <c r="N81" s="167"/>
      <c r="O81" s="167"/>
    </row>
    <row r="82" spans="1:15" ht="30">
      <c r="A82" s="3" t="s">
        <v>37</v>
      </c>
      <c r="B82" s="162">
        <v>1110</v>
      </c>
      <c r="C82" s="103"/>
      <c r="D82" s="109"/>
      <c r="E82" s="175"/>
      <c r="F82" s="109"/>
      <c r="G82" s="109"/>
      <c r="H82" s="109"/>
      <c r="I82" s="109"/>
      <c r="K82" s="159"/>
      <c r="M82" s="165"/>
      <c r="N82" s="165"/>
      <c r="O82" s="165"/>
    </row>
    <row r="83" spans="1:15" ht="30">
      <c r="A83" s="3" t="s">
        <v>38</v>
      </c>
      <c r="B83" s="162">
        <v>1120</v>
      </c>
      <c r="C83" s="103"/>
      <c r="D83" s="109"/>
      <c r="E83" s="175"/>
      <c r="F83" s="109"/>
      <c r="G83" s="109"/>
      <c r="H83" s="109"/>
      <c r="I83" s="109"/>
      <c r="K83" s="159"/>
      <c r="M83" s="165"/>
      <c r="N83" s="165"/>
      <c r="O83" s="165"/>
    </row>
    <row r="84" spans="1:15" ht="7.5" customHeight="1" hidden="1">
      <c r="A84" s="3"/>
      <c r="B84" s="162"/>
      <c r="C84" s="103"/>
      <c r="D84" s="109"/>
      <c r="E84" s="175"/>
      <c r="F84" s="109"/>
      <c r="G84" s="109"/>
      <c r="H84" s="109"/>
      <c r="I84" s="109"/>
      <c r="K84" s="159"/>
      <c r="M84" s="165" t="s">
        <v>238</v>
      </c>
      <c r="N84" s="165" t="s">
        <v>239</v>
      </c>
      <c r="O84" s="165">
        <v>10</v>
      </c>
    </row>
    <row r="85" spans="1:15" ht="8.25" customHeight="1" hidden="1">
      <c r="A85" s="3"/>
      <c r="B85" s="162"/>
      <c r="C85" s="103"/>
      <c r="D85" s="109"/>
      <c r="E85" s="175"/>
      <c r="F85" s="109"/>
      <c r="G85" s="109"/>
      <c r="H85" s="109"/>
      <c r="I85" s="109"/>
      <c r="K85" s="159"/>
      <c r="M85" s="165" t="s">
        <v>173</v>
      </c>
      <c r="N85" s="165" t="s">
        <v>240</v>
      </c>
      <c r="O85" s="165">
        <v>298</v>
      </c>
    </row>
    <row r="86" spans="1:15" ht="15.75">
      <c r="A86" s="3" t="s">
        <v>39</v>
      </c>
      <c r="B86" s="162">
        <v>1130</v>
      </c>
      <c r="C86" s="103"/>
      <c r="D86" s="109"/>
      <c r="E86" s="175"/>
      <c r="F86" s="109"/>
      <c r="G86" s="109"/>
      <c r="H86" s="109"/>
      <c r="I86" s="109"/>
      <c r="K86" s="159"/>
      <c r="M86" s="165"/>
      <c r="N86" s="165"/>
      <c r="O86" s="165"/>
    </row>
    <row r="87" spans="1:15" ht="15.75">
      <c r="A87" s="3" t="s">
        <v>40</v>
      </c>
      <c r="B87" s="162">
        <v>1140</v>
      </c>
      <c r="C87" s="103"/>
      <c r="D87" s="109"/>
      <c r="E87" s="175"/>
      <c r="F87" s="109"/>
      <c r="G87" s="109"/>
      <c r="H87" s="109"/>
      <c r="I87" s="109"/>
      <c r="K87" s="159"/>
      <c r="M87" s="165"/>
      <c r="N87" s="165"/>
      <c r="O87" s="165"/>
    </row>
    <row r="88" spans="1:15" s="77" customFormat="1" ht="15.75">
      <c r="A88" s="68" t="s">
        <v>188</v>
      </c>
      <c r="B88" s="152">
        <v>1150</v>
      </c>
      <c r="C88" s="100">
        <v>2716</v>
      </c>
      <c r="D88" s="100">
        <f>2346+24</f>
        <v>2370</v>
      </c>
      <c r="E88" s="192">
        <v>3417</v>
      </c>
      <c r="F88" s="100">
        <f>E88/4</f>
        <v>854.25</v>
      </c>
      <c r="G88" s="100">
        <f>F88</f>
        <v>854.25</v>
      </c>
      <c r="H88" s="100">
        <f>G88</f>
        <v>854.25</v>
      </c>
      <c r="I88" s="100">
        <f>H88</f>
        <v>854.25</v>
      </c>
      <c r="K88" s="160"/>
      <c r="M88" s="167"/>
      <c r="N88" s="167"/>
      <c r="O88" s="167"/>
    </row>
    <row r="89" spans="1:15" s="77" customFormat="1" ht="15.75">
      <c r="A89" s="68" t="s">
        <v>189</v>
      </c>
      <c r="B89" s="152">
        <v>1160</v>
      </c>
      <c r="C89" s="100">
        <v>2515</v>
      </c>
      <c r="D89" s="100">
        <v>2346</v>
      </c>
      <c r="E89" s="192">
        <v>3403</v>
      </c>
      <c r="F89" s="100">
        <f>E89/4</f>
        <v>850.75</v>
      </c>
      <c r="G89" s="100">
        <f>F89</f>
        <v>850.75</v>
      </c>
      <c r="H89" s="100">
        <f>F89</f>
        <v>850.75</v>
      </c>
      <c r="I89" s="100">
        <f>G89</f>
        <v>850.75</v>
      </c>
      <c r="K89" s="160"/>
      <c r="M89" s="167"/>
      <c r="N89" s="167"/>
      <c r="O89" s="167"/>
    </row>
    <row r="90" spans="1:15" s="77" customFormat="1" ht="28.5">
      <c r="A90" s="68" t="s">
        <v>41</v>
      </c>
      <c r="B90" s="152">
        <v>1170</v>
      </c>
      <c r="C90" s="100">
        <f>C96-C97</f>
        <v>2354</v>
      </c>
      <c r="D90" s="100">
        <f>D96-D97</f>
        <v>1669.5999999999985</v>
      </c>
      <c r="E90" s="100">
        <f>E96-E97</f>
        <v>913.4599999999991</v>
      </c>
      <c r="F90" s="100">
        <f>F96-F97</f>
        <v>719.9150000000009</v>
      </c>
      <c r="G90" s="100">
        <f>G96-G97</f>
        <v>358.9150000000009</v>
      </c>
      <c r="H90" s="176" t="s">
        <v>258</v>
      </c>
      <c r="I90" s="176" t="s">
        <v>259</v>
      </c>
      <c r="K90" s="160"/>
      <c r="M90" s="167"/>
      <c r="N90" s="167"/>
      <c r="O90" s="167"/>
    </row>
    <row r="91" spans="1:15" ht="15.75">
      <c r="A91" s="3" t="s">
        <v>42</v>
      </c>
      <c r="B91" s="27">
        <v>1180</v>
      </c>
      <c r="C91" s="106">
        <v>436</v>
      </c>
      <c r="D91" s="106">
        <v>329</v>
      </c>
      <c r="E91" s="106">
        <f>E90*0.18</f>
        <v>164.42279999999982</v>
      </c>
      <c r="F91" s="106">
        <f>F90*0.18</f>
        <v>129.58470000000014</v>
      </c>
      <c r="G91" s="106">
        <f>G90*0.18</f>
        <v>64.60470000000015</v>
      </c>
      <c r="H91" s="106"/>
      <c r="I91" s="106"/>
      <c r="K91" s="159"/>
      <c r="M91" s="165"/>
      <c r="N91" s="165"/>
      <c r="O91" s="165"/>
    </row>
    <row r="92" spans="1:15" ht="15.75">
      <c r="A92" s="3" t="s">
        <v>43</v>
      </c>
      <c r="B92" s="27">
        <v>1181</v>
      </c>
      <c r="C92" s="103"/>
      <c r="D92" s="103"/>
      <c r="E92" s="103"/>
      <c r="F92" s="106"/>
      <c r="G92" s="106"/>
      <c r="H92" s="106">
        <v>30</v>
      </c>
      <c r="I92" s="106"/>
      <c r="K92" s="159"/>
      <c r="M92" s="165"/>
      <c r="N92" s="165"/>
      <c r="O92" s="165"/>
    </row>
    <row r="93" spans="1:15" s="77" customFormat="1" ht="28.5">
      <c r="A93" s="7" t="s">
        <v>44</v>
      </c>
      <c r="B93" s="163">
        <v>1200</v>
      </c>
      <c r="C93" s="110">
        <f>C90-C91</f>
        <v>1918</v>
      </c>
      <c r="D93" s="110">
        <f>D90-D91</f>
        <v>1340.5999999999985</v>
      </c>
      <c r="E93" s="110">
        <f>E90-E91</f>
        <v>749.0371999999993</v>
      </c>
      <c r="F93" s="110">
        <f>F90-F91</f>
        <v>590.3303000000008</v>
      </c>
      <c r="G93" s="110">
        <f>G90-G91</f>
        <v>294.3103000000007</v>
      </c>
      <c r="H93" s="110"/>
      <c r="I93" s="110"/>
      <c r="K93" s="160"/>
      <c r="M93" s="167"/>
      <c r="N93" s="167"/>
      <c r="O93" s="167"/>
    </row>
    <row r="94" spans="1:15" ht="15.75">
      <c r="A94" s="3" t="s">
        <v>45</v>
      </c>
      <c r="B94" s="51">
        <v>1201</v>
      </c>
      <c r="C94" s="103">
        <v>1986</v>
      </c>
      <c r="D94" s="103">
        <f>D93</f>
        <v>1340.5999999999985</v>
      </c>
      <c r="E94" s="103">
        <f>E93</f>
        <v>749.0371999999993</v>
      </c>
      <c r="F94" s="103">
        <f>F93</f>
        <v>590.3303000000008</v>
      </c>
      <c r="G94" s="103">
        <f>G93</f>
        <v>294.3103000000007</v>
      </c>
      <c r="H94" s="110"/>
      <c r="I94" s="110"/>
      <c r="K94" s="159"/>
      <c r="M94" s="165"/>
      <c r="N94" s="165"/>
      <c r="O94" s="165"/>
    </row>
    <row r="95" spans="1:15" ht="15.75">
      <c r="A95" s="3" t="s">
        <v>46</v>
      </c>
      <c r="B95" s="51">
        <v>1202</v>
      </c>
      <c r="C95" s="103"/>
      <c r="D95" s="108"/>
      <c r="E95" s="108"/>
      <c r="F95" s="106"/>
      <c r="G95" s="106"/>
      <c r="H95" s="106">
        <v>166</v>
      </c>
      <c r="I95" s="106">
        <v>1</v>
      </c>
      <c r="K95" s="159"/>
      <c r="M95" s="165"/>
      <c r="N95" s="165"/>
      <c r="O95" s="165"/>
    </row>
    <row r="96" spans="1:15" s="77" customFormat="1" ht="15.75">
      <c r="A96" s="68" t="s">
        <v>47</v>
      </c>
      <c r="B96" s="152">
        <v>1210</v>
      </c>
      <c r="C96" s="100">
        <f aca="true" t="shared" si="8" ref="C96:I96">C88+C65+C9</f>
        <v>31996</v>
      </c>
      <c r="D96" s="100">
        <f t="shared" si="8"/>
        <v>35443</v>
      </c>
      <c r="E96" s="100">
        <f t="shared" si="8"/>
        <v>42347.5</v>
      </c>
      <c r="F96" s="100">
        <f t="shared" si="8"/>
        <v>10586.875</v>
      </c>
      <c r="G96" s="100">
        <f t="shared" si="8"/>
        <v>10586.875</v>
      </c>
      <c r="H96" s="100">
        <f t="shared" si="8"/>
        <v>10586.875</v>
      </c>
      <c r="I96" s="100">
        <f t="shared" si="8"/>
        <v>10586.875</v>
      </c>
      <c r="J96" s="179"/>
      <c r="K96" s="160"/>
      <c r="M96" s="167"/>
      <c r="N96" s="167"/>
      <c r="O96" s="167"/>
    </row>
    <row r="97" spans="1:15" s="77" customFormat="1" ht="15.75">
      <c r="A97" s="68" t="s">
        <v>48</v>
      </c>
      <c r="B97" s="152">
        <v>1220</v>
      </c>
      <c r="C97" s="100">
        <f aca="true" t="shared" si="9" ref="C97:I97">C89+C73+C25+C10</f>
        <v>29642</v>
      </c>
      <c r="D97" s="100">
        <f t="shared" si="9"/>
        <v>33773.4</v>
      </c>
      <c r="E97" s="100">
        <f t="shared" si="9"/>
        <v>41434.04</v>
      </c>
      <c r="F97" s="100">
        <f t="shared" si="9"/>
        <v>9866.96</v>
      </c>
      <c r="G97" s="100">
        <f t="shared" si="9"/>
        <v>10227.96</v>
      </c>
      <c r="H97" s="100">
        <f t="shared" si="9"/>
        <v>10753</v>
      </c>
      <c r="I97" s="100">
        <f t="shared" si="9"/>
        <v>10588.2</v>
      </c>
      <c r="K97" s="160"/>
      <c r="M97" s="167"/>
      <c r="N97" s="167"/>
      <c r="O97" s="167"/>
    </row>
    <row r="98" spans="1:15" ht="14.25" customHeight="1">
      <c r="A98" s="234" t="s">
        <v>146</v>
      </c>
      <c r="B98" s="234"/>
      <c r="C98" s="234"/>
      <c r="D98" s="234"/>
      <c r="E98" s="234"/>
      <c r="F98" s="234"/>
      <c r="G98" s="234"/>
      <c r="H98" s="234"/>
      <c r="I98" s="234"/>
      <c r="M98" s="165"/>
      <c r="N98" s="165"/>
      <c r="O98" s="165"/>
    </row>
    <row r="99" spans="1:15" s="77" customFormat="1" ht="15.75">
      <c r="A99" s="69" t="s">
        <v>160</v>
      </c>
      <c r="B99" s="152">
        <v>1300</v>
      </c>
      <c r="C99" s="101">
        <f>C100+C101</f>
        <v>5257</v>
      </c>
      <c r="D99" s="115">
        <f aca="true" t="shared" si="10" ref="D99:I99">D100+D101</f>
        <v>5522</v>
      </c>
      <c r="E99" s="115">
        <f t="shared" si="10"/>
        <v>8205</v>
      </c>
      <c r="F99" s="115">
        <f>F100+F101</f>
        <v>2015.75</v>
      </c>
      <c r="G99" s="115">
        <f t="shared" si="10"/>
        <v>2137.75</v>
      </c>
      <c r="H99" s="115">
        <f t="shared" si="10"/>
        <v>2085.75</v>
      </c>
      <c r="I99" s="115">
        <f t="shared" si="10"/>
        <v>1965.75</v>
      </c>
      <c r="K99" s="160"/>
      <c r="M99" s="167"/>
      <c r="N99" s="167"/>
      <c r="O99" s="167"/>
    </row>
    <row r="100" spans="1:15" ht="30">
      <c r="A100" s="3" t="s">
        <v>11</v>
      </c>
      <c r="B100" s="51">
        <v>1301</v>
      </c>
      <c r="C100" s="116">
        <v>1440</v>
      </c>
      <c r="D100" s="116">
        <v>1145</v>
      </c>
      <c r="E100" s="116">
        <f>W22+W21+E54+E11</f>
        <v>1647</v>
      </c>
      <c r="F100" s="116">
        <f>F54+F11+W24+W25</f>
        <v>376.25</v>
      </c>
      <c r="G100" s="116">
        <f>G54+G11+W24+W25</f>
        <v>498.25</v>
      </c>
      <c r="H100" s="116">
        <f>H54+H11+W24+W25</f>
        <v>446.25</v>
      </c>
      <c r="I100" s="116">
        <f>I54+I11+W24+W25</f>
        <v>326.25</v>
      </c>
      <c r="J100" s="164"/>
      <c r="K100" s="159"/>
      <c r="M100" s="165"/>
      <c r="N100" s="165"/>
      <c r="O100" s="165"/>
    </row>
    <row r="101" spans="1:15" ht="15.75">
      <c r="A101" s="3" t="s">
        <v>231</v>
      </c>
      <c r="B101" s="51">
        <v>1302</v>
      </c>
      <c r="C101" s="116">
        <v>3817</v>
      </c>
      <c r="D101" s="116">
        <v>4377</v>
      </c>
      <c r="E101" s="116">
        <f>E74+E48+X21+E12+E13</f>
        <v>6558</v>
      </c>
      <c r="F101" s="116">
        <f>E101/4</f>
        <v>1639.5</v>
      </c>
      <c r="G101" s="116">
        <v>1639.5</v>
      </c>
      <c r="H101" s="116">
        <v>1639.5</v>
      </c>
      <c r="I101" s="116">
        <v>1639.5</v>
      </c>
      <c r="K101" s="159"/>
      <c r="M101" s="165"/>
      <c r="N101" s="165"/>
      <c r="O101" s="165"/>
    </row>
    <row r="102" spans="1:15" ht="15.75">
      <c r="A102" s="3" t="s">
        <v>14</v>
      </c>
      <c r="B102" s="162">
        <v>1310</v>
      </c>
      <c r="C102" s="116">
        <f>'V ОП'!B10</f>
        <v>13059</v>
      </c>
      <c r="D102" s="117">
        <v>14945</v>
      </c>
      <c r="E102" s="117">
        <f>E14+T21+T22+E33</f>
        <v>18012</v>
      </c>
      <c r="F102" s="117">
        <v>4440</v>
      </c>
      <c r="G102" s="117">
        <v>4440</v>
      </c>
      <c r="H102" s="117">
        <v>4537</v>
      </c>
      <c r="I102" s="117">
        <v>4597</v>
      </c>
      <c r="J102" s="93"/>
      <c r="K102" s="159"/>
      <c r="M102" s="165"/>
      <c r="N102" s="165"/>
      <c r="O102" s="165"/>
    </row>
    <row r="103" spans="1:15" ht="15.75">
      <c r="A103" s="3" t="s">
        <v>15</v>
      </c>
      <c r="B103" s="162">
        <v>1320</v>
      </c>
      <c r="C103" s="116">
        <f>'V ОП'!B18-'V ОП'!B10</f>
        <v>2712</v>
      </c>
      <c r="D103" s="118">
        <f>D102*0.22</f>
        <v>3287.9</v>
      </c>
      <c r="E103" s="193">
        <v>3962</v>
      </c>
      <c r="F103" s="190">
        <v>990</v>
      </c>
      <c r="G103" s="190">
        <v>990</v>
      </c>
      <c r="H103" s="190">
        <v>991</v>
      </c>
      <c r="I103" s="190">
        <v>991</v>
      </c>
      <c r="K103" s="159"/>
      <c r="M103" s="165"/>
      <c r="N103" s="165"/>
      <c r="O103" s="165"/>
    </row>
    <row r="104" spans="1:15" ht="15.75">
      <c r="A104" s="3" t="s">
        <v>147</v>
      </c>
      <c r="B104" s="162">
        <v>1330</v>
      </c>
      <c r="C104" s="116">
        <v>2696</v>
      </c>
      <c r="D104" s="116">
        <v>2484</v>
      </c>
      <c r="E104" s="116">
        <f>E89+E19+V22+E35</f>
        <v>3518</v>
      </c>
      <c r="F104" s="116">
        <f>E104/4</f>
        <v>879.5</v>
      </c>
      <c r="G104" s="116">
        <f>E104/4</f>
        <v>879.5</v>
      </c>
      <c r="H104" s="116">
        <f>E104/4</f>
        <v>879.5</v>
      </c>
      <c r="I104" s="116">
        <f>E104/4</f>
        <v>879.5</v>
      </c>
      <c r="K104" s="159"/>
      <c r="M104" s="165"/>
      <c r="N104" s="165"/>
      <c r="O104" s="165"/>
    </row>
    <row r="105" spans="1:15" ht="15.75">
      <c r="A105" s="3" t="s">
        <v>148</v>
      </c>
      <c r="B105" s="162">
        <v>1340</v>
      </c>
      <c r="C105" s="116">
        <v>5918</v>
      </c>
      <c r="D105" s="116">
        <v>7534</v>
      </c>
      <c r="E105" s="190">
        <v>7737</v>
      </c>
      <c r="F105" s="116">
        <v>1541.7099999999991</v>
      </c>
      <c r="G105" s="116">
        <v>1780.7099999999991</v>
      </c>
      <c r="H105" s="116">
        <v>2259.75</v>
      </c>
      <c r="I105" s="116">
        <v>2154.9500000000007</v>
      </c>
      <c r="K105" s="159"/>
      <c r="M105" s="165"/>
      <c r="N105" s="165"/>
      <c r="O105" s="165"/>
    </row>
    <row r="106" spans="1:15" s="77" customFormat="1" ht="15.75">
      <c r="A106" s="68" t="s">
        <v>149</v>
      </c>
      <c r="B106" s="152">
        <v>1350</v>
      </c>
      <c r="C106" s="119">
        <f aca="true" t="shared" si="11" ref="C106:I106">SUM(C100:C105)</f>
        <v>29642</v>
      </c>
      <c r="D106" s="119">
        <f t="shared" si="11"/>
        <v>33772.9</v>
      </c>
      <c r="E106" s="195">
        <f t="shared" si="11"/>
        <v>41434</v>
      </c>
      <c r="F106" s="195">
        <f t="shared" si="11"/>
        <v>9866.96</v>
      </c>
      <c r="G106" s="195">
        <f t="shared" si="11"/>
        <v>10227.96</v>
      </c>
      <c r="H106" s="195">
        <f t="shared" si="11"/>
        <v>10753</v>
      </c>
      <c r="I106" s="195">
        <f t="shared" si="11"/>
        <v>10588.2</v>
      </c>
      <c r="K106" s="160"/>
      <c r="M106" s="167"/>
      <c r="N106" s="167"/>
      <c r="O106" s="167"/>
    </row>
    <row r="107" spans="3:15" ht="15.75">
      <c r="C107" s="92"/>
      <c r="E107" s="178"/>
      <c r="F107" s="93"/>
      <c r="G107" s="93"/>
      <c r="H107" s="93"/>
      <c r="I107" s="93"/>
      <c r="M107" s="165"/>
      <c r="N107" s="165"/>
      <c r="O107" s="165"/>
    </row>
    <row r="108" spans="3:15" ht="15.75">
      <c r="C108" s="92"/>
      <c r="F108" s="200"/>
      <c r="G108" s="200"/>
      <c r="H108" s="200"/>
      <c r="I108" s="200"/>
      <c r="M108" s="165"/>
      <c r="N108" s="165"/>
      <c r="O108" s="165"/>
    </row>
    <row r="109" spans="1:11" s="19" customFormat="1" ht="15">
      <c r="A109" s="13" t="s">
        <v>196</v>
      </c>
      <c r="B109" s="14"/>
      <c r="C109" s="230" t="s">
        <v>72</v>
      </c>
      <c r="D109" s="231"/>
      <c r="E109" s="231"/>
      <c r="F109" s="157"/>
      <c r="G109" s="232" t="s">
        <v>197</v>
      </c>
      <c r="H109" s="232"/>
      <c r="I109" s="232"/>
      <c r="K109" s="120"/>
    </row>
    <row r="110" spans="1:11" s="19" customFormat="1" ht="15">
      <c r="A110" s="13"/>
      <c r="B110" s="14"/>
      <c r="C110" s="39"/>
      <c r="D110" s="88"/>
      <c r="E110" s="88"/>
      <c r="F110" s="157"/>
      <c r="G110" s="40"/>
      <c r="H110" s="40"/>
      <c r="I110" s="40"/>
      <c r="K110" s="120"/>
    </row>
    <row r="111" spans="1:11" s="19" customFormat="1" ht="15">
      <c r="A111" s="13" t="s">
        <v>154</v>
      </c>
      <c r="B111" s="14"/>
      <c r="C111" s="230" t="s">
        <v>72</v>
      </c>
      <c r="D111" s="231"/>
      <c r="E111" s="231"/>
      <c r="F111" s="157"/>
      <c r="G111" s="232" t="s">
        <v>198</v>
      </c>
      <c r="H111" s="232"/>
      <c r="I111" s="232"/>
      <c r="K111" s="120"/>
    </row>
    <row r="112" spans="3:11" s="19" customFormat="1" ht="15">
      <c r="C112" s="158"/>
      <c r="K112" s="120"/>
    </row>
    <row r="113" ht="15.75">
      <c r="E113" s="93"/>
    </row>
    <row r="115" ht="15.75">
      <c r="C115" s="94"/>
    </row>
    <row r="116" ht="15.75">
      <c r="C116" s="94"/>
    </row>
  </sheetData>
  <sheetProtection/>
  <mergeCells count="16">
    <mergeCell ref="J21:S21"/>
    <mergeCell ref="J22:S22"/>
    <mergeCell ref="A1:I1"/>
    <mergeCell ref="G2:I2"/>
    <mergeCell ref="A3:I3"/>
    <mergeCell ref="A5:A6"/>
    <mergeCell ref="B5:B6"/>
    <mergeCell ref="C5:C6"/>
    <mergeCell ref="D5:D6"/>
    <mergeCell ref="E5:E6"/>
    <mergeCell ref="C111:E111"/>
    <mergeCell ref="G111:I111"/>
    <mergeCell ref="F5:I5"/>
    <mergeCell ref="A98:I98"/>
    <mergeCell ref="C109:E109"/>
    <mergeCell ref="G109:I109"/>
  </mergeCells>
  <printOptions/>
  <pageMargins left="0.984251968503937" right="0.1968503937007874" top="0.35433070866141736" bottom="0.35433070866141736" header="0.31496062992125984" footer="0.31496062992125984"/>
  <pageSetup fitToHeight="2" fitToWidth="2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8.7109375" style="128" customWidth="1"/>
    <col min="2" max="2" width="6.00390625" style="128" customWidth="1"/>
    <col min="3" max="3" width="9.7109375" style="129" customWidth="1"/>
    <col min="4" max="9" width="9.7109375" style="128" customWidth="1"/>
    <col min="10" max="10" width="9.140625" style="128" customWidth="1"/>
    <col min="11" max="11" width="18.140625" style="128" customWidth="1"/>
    <col min="12" max="16384" width="9.140625" style="128" customWidth="1"/>
  </cols>
  <sheetData>
    <row r="1" spans="1:9" ht="15">
      <c r="A1" s="132"/>
      <c r="B1" s="132"/>
      <c r="D1" s="132"/>
      <c r="E1" s="132"/>
      <c r="F1" s="132"/>
      <c r="G1" s="249" t="s">
        <v>134</v>
      </c>
      <c r="H1" s="249"/>
      <c r="I1" s="249"/>
    </row>
    <row r="2" spans="1:9" ht="15.75">
      <c r="A2" s="250" t="s">
        <v>49</v>
      </c>
      <c r="B2" s="250"/>
      <c r="C2" s="250"/>
      <c r="D2" s="250"/>
      <c r="E2" s="250"/>
      <c r="F2" s="250"/>
      <c r="G2" s="250"/>
      <c r="H2" s="250"/>
      <c r="I2" s="250"/>
    </row>
    <row r="3" spans="1:9" ht="12" customHeight="1">
      <c r="A3" s="9"/>
      <c r="B3" s="9"/>
      <c r="C3" s="65"/>
      <c r="D3" s="9"/>
      <c r="E3" s="9"/>
      <c r="F3" s="9"/>
      <c r="G3" s="9"/>
      <c r="H3" s="9"/>
      <c r="I3" s="9"/>
    </row>
    <row r="4" spans="1:9" s="57" customFormat="1" ht="15" customHeight="1">
      <c r="A4" s="240" t="s">
        <v>1</v>
      </c>
      <c r="B4" s="251" t="s">
        <v>2</v>
      </c>
      <c r="C4" s="241" t="s">
        <v>207</v>
      </c>
      <c r="D4" s="243" t="s">
        <v>220</v>
      </c>
      <c r="E4" s="245" t="s">
        <v>216</v>
      </c>
      <c r="F4" s="233" t="s">
        <v>3</v>
      </c>
      <c r="G4" s="233"/>
      <c r="H4" s="233"/>
      <c r="I4" s="233"/>
    </row>
    <row r="5" spans="1:9" s="57" customFormat="1" ht="57" customHeight="1">
      <c r="A5" s="240"/>
      <c r="B5" s="251"/>
      <c r="C5" s="242"/>
      <c r="D5" s="244"/>
      <c r="E5" s="246"/>
      <c r="F5" s="6" t="s">
        <v>4</v>
      </c>
      <c r="G5" s="6" t="s">
        <v>5</v>
      </c>
      <c r="H5" s="6" t="s">
        <v>6</v>
      </c>
      <c r="I5" s="6" t="s">
        <v>7</v>
      </c>
    </row>
    <row r="6" spans="1:9" s="57" customFormat="1" ht="12.75">
      <c r="A6" s="53">
        <v>1</v>
      </c>
      <c r="B6" s="86">
        <v>2</v>
      </c>
      <c r="C6" s="137">
        <v>3</v>
      </c>
      <c r="D6" s="86">
        <v>4</v>
      </c>
      <c r="E6" s="86">
        <v>6</v>
      </c>
      <c r="F6" s="86">
        <v>7</v>
      </c>
      <c r="G6" s="86">
        <v>8</v>
      </c>
      <c r="H6" s="86">
        <v>9</v>
      </c>
      <c r="I6" s="86">
        <v>10</v>
      </c>
    </row>
    <row r="7" spans="1:9" s="57" customFormat="1" ht="14.25">
      <c r="A7" s="210" t="s">
        <v>50</v>
      </c>
      <c r="B7" s="210"/>
      <c r="C7" s="210"/>
      <c r="D7" s="210"/>
      <c r="E7" s="210"/>
      <c r="F7" s="210"/>
      <c r="G7" s="210"/>
      <c r="H7" s="210"/>
      <c r="I7" s="210"/>
    </row>
    <row r="8" spans="1:13" s="57" customFormat="1" ht="45">
      <c r="A8" s="139" t="s">
        <v>51</v>
      </c>
      <c r="B8" s="51">
        <v>2000</v>
      </c>
      <c r="C8" s="172">
        <v>-8687</v>
      </c>
      <c r="D8" s="99">
        <v>-5712</v>
      </c>
      <c r="E8" s="97">
        <v>-6346</v>
      </c>
      <c r="F8" s="99">
        <v>-6346</v>
      </c>
      <c r="G8" s="97">
        <v>-5844</v>
      </c>
      <c r="H8" s="97">
        <v>-5593</v>
      </c>
      <c r="I8" s="97">
        <v>-5729</v>
      </c>
      <c r="J8" s="80"/>
      <c r="K8" s="130"/>
      <c r="L8" s="130"/>
      <c r="M8" s="130"/>
    </row>
    <row r="9" spans="1:13" s="57" customFormat="1" ht="30">
      <c r="A9" s="139" t="s">
        <v>164</v>
      </c>
      <c r="B9" s="51">
        <v>2010</v>
      </c>
      <c r="C9" s="116"/>
      <c r="D9" s="97"/>
      <c r="E9" s="97"/>
      <c r="F9" s="97"/>
      <c r="G9" s="97"/>
      <c r="H9" s="97"/>
      <c r="I9" s="97"/>
      <c r="J9" s="80"/>
      <c r="K9" s="130"/>
      <c r="L9" s="130"/>
      <c r="M9" s="130"/>
    </row>
    <row r="10" spans="1:13" s="57" customFormat="1" ht="15">
      <c r="A10" s="139" t="s">
        <v>52</v>
      </c>
      <c r="B10" s="51">
        <v>2030</v>
      </c>
      <c r="C10" s="116"/>
      <c r="D10" s="97"/>
      <c r="E10" s="97"/>
      <c r="F10" s="97"/>
      <c r="G10" s="97"/>
      <c r="H10" s="97"/>
      <c r="I10" s="97"/>
      <c r="J10" s="80"/>
      <c r="K10" s="130"/>
      <c r="L10" s="130"/>
      <c r="M10" s="130"/>
    </row>
    <row r="11" spans="1:13" s="57" customFormat="1" ht="30">
      <c r="A11" s="139" t="s">
        <v>53</v>
      </c>
      <c r="B11" s="51">
        <v>2031</v>
      </c>
      <c r="C11" s="116"/>
      <c r="D11" s="97"/>
      <c r="E11" s="97"/>
      <c r="F11" s="97"/>
      <c r="G11" s="97"/>
      <c r="H11" s="97"/>
      <c r="I11" s="97"/>
      <c r="J11" s="80"/>
      <c r="K11" s="130"/>
      <c r="L11" s="130"/>
      <c r="M11" s="130"/>
    </row>
    <row r="12" spans="1:13" s="57" customFormat="1" ht="15">
      <c r="A12" s="139" t="s">
        <v>54</v>
      </c>
      <c r="B12" s="51">
        <v>2040</v>
      </c>
      <c r="C12" s="116"/>
      <c r="D12" s="97"/>
      <c r="E12" s="172"/>
      <c r="F12" s="97"/>
      <c r="G12" s="97"/>
      <c r="H12" s="97"/>
      <c r="I12" s="97"/>
      <c r="J12" s="80"/>
      <c r="K12" s="130"/>
      <c r="L12" s="130"/>
      <c r="M12" s="130"/>
    </row>
    <row r="13" spans="1:13" s="57" customFormat="1" ht="15">
      <c r="A13" s="139" t="s">
        <v>55</v>
      </c>
      <c r="B13" s="51">
        <v>2050</v>
      </c>
      <c r="C13" s="116"/>
      <c r="D13" s="97"/>
      <c r="E13" s="97"/>
      <c r="F13" s="97"/>
      <c r="G13" s="97"/>
      <c r="H13" s="97"/>
      <c r="I13" s="97"/>
      <c r="J13" s="80"/>
      <c r="K13" s="130"/>
      <c r="L13" s="130"/>
      <c r="M13" s="130"/>
    </row>
    <row r="14" spans="1:13" s="57" customFormat="1" ht="15">
      <c r="A14" s="139" t="s">
        <v>56</v>
      </c>
      <c r="B14" s="51">
        <v>2060</v>
      </c>
      <c r="C14" s="116"/>
      <c r="D14" s="97"/>
      <c r="E14" s="97"/>
      <c r="F14" s="97"/>
      <c r="G14" s="97"/>
      <c r="H14" s="97"/>
      <c r="I14" s="97"/>
      <c r="J14" s="80"/>
      <c r="K14" s="130"/>
      <c r="L14" s="130"/>
      <c r="M14" s="130"/>
    </row>
    <row r="15" spans="1:13" s="57" customFormat="1" ht="45">
      <c r="A15" s="139" t="s">
        <v>57</v>
      </c>
      <c r="B15" s="51">
        <v>2070</v>
      </c>
      <c r="C15" s="172">
        <v>-6999</v>
      </c>
      <c r="D15" s="99">
        <v>-4345</v>
      </c>
      <c r="E15" s="97">
        <v>-5730</v>
      </c>
      <c r="F15" s="97">
        <v>-5844</v>
      </c>
      <c r="G15" s="97">
        <v>-5593</v>
      </c>
      <c r="H15" s="97">
        <v>-5729</v>
      </c>
      <c r="I15" s="97">
        <v>-5730</v>
      </c>
      <c r="J15" s="80"/>
      <c r="K15" s="130"/>
      <c r="L15" s="130"/>
      <c r="M15" s="130"/>
    </row>
    <row r="16" spans="1:13" s="57" customFormat="1" ht="14.25">
      <c r="A16" s="210" t="s">
        <v>58</v>
      </c>
      <c r="B16" s="210"/>
      <c r="C16" s="210"/>
      <c r="D16" s="210"/>
      <c r="E16" s="210"/>
      <c r="F16" s="210"/>
      <c r="G16" s="210"/>
      <c r="H16" s="210"/>
      <c r="I16" s="210"/>
      <c r="K16" s="130"/>
      <c r="L16" s="130"/>
      <c r="M16" s="130"/>
    </row>
    <row r="17" spans="1:13" s="57" customFormat="1" ht="42.75">
      <c r="A17" s="138" t="s">
        <v>163</v>
      </c>
      <c r="B17" s="55">
        <v>2110</v>
      </c>
      <c r="C17" s="171">
        <f>C19+C23</f>
        <v>4490.6</v>
      </c>
      <c r="D17" s="140">
        <f>D19+D23</f>
        <v>4482</v>
      </c>
      <c r="E17" s="140">
        <f>E19+E23</f>
        <v>4765</v>
      </c>
      <c r="F17" s="140">
        <f>E17/4</f>
        <v>1191.25</v>
      </c>
      <c r="G17" s="140">
        <f>E17/4</f>
        <v>1191.25</v>
      </c>
      <c r="H17" s="140">
        <f>E17/4</f>
        <v>1191.25</v>
      </c>
      <c r="I17" s="140">
        <f>E17/4</f>
        <v>1191.25</v>
      </c>
      <c r="K17" s="130"/>
      <c r="L17" s="130"/>
      <c r="M17" s="130"/>
    </row>
    <row r="18" spans="1:13" s="57" customFormat="1" ht="15">
      <c r="A18" s="3" t="s">
        <v>59</v>
      </c>
      <c r="B18" s="51">
        <v>2111</v>
      </c>
      <c r="C18" s="103"/>
      <c r="D18" s="97"/>
      <c r="E18" s="97"/>
      <c r="F18" s="97"/>
      <c r="G18" s="97"/>
      <c r="H18" s="97"/>
      <c r="I18" s="97"/>
      <c r="K18" s="130"/>
      <c r="L18" s="130"/>
      <c r="M18" s="130"/>
    </row>
    <row r="19" spans="1:13" s="57" customFormat="1" ht="30">
      <c r="A19" s="3" t="s">
        <v>135</v>
      </c>
      <c r="B19" s="51">
        <v>2112</v>
      </c>
      <c r="C19" s="170">
        <v>4305.6</v>
      </c>
      <c r="D19" s="99">
        <v>4258</v>
      </c>
      <c r="E19" s="113">
        <v>4495</v>
      </c>
      <c r="F19" s="97">
        <f>E19/4</f>
        <v>1123.75</v>
      </c>
      <c r="G19" s="97">
        <f>E19/4</f>
        <v>1123.75</v>
      </c>
      <c r="H19" s="97">
        <f>E19/4</f>
        <v>1123.75</v>
      </c>
      <c r="I19" s="97">
        <f>E19/4</f>
        <v>1123.75</v>
      </c>
      <c r="K19" s="130"/>
      <c r="L19" s="130"/>
      <c r="M19" s="130"/>
    </row>
    <row r="20" spans="1:13" s="57" customFormat="1" ht="30">
      <c r="A20" s="139" t="s">
        <v>136</v>
      </c>
      <c r="B20" s="53">
        <v>2113</v>
      </c>
      <c r="C20" s="103"/>
      <c r="D20" s="97"/>
      <c r="E20" s="97"/>
      <c r="F20" s="97"/>
      <c r="G20" s="97"/>
      <c r="H20" s="97"/>
      <c r="I20" s="97"/>
      <c r="K20" s="130"/>
      <c r="L20" s="130"/>
      <c r="M20" s="130"/>
    </row>
    <row r="21" spans="1:13" s="57" customFormat="1" ht="15">
      <c r="A21" s="139" t="s">
        <v>60</v>
      </c>
      <c r="B21" s="53">
        <v>2114</v>
      </c>
      <c r="C21" s="103"/>
      <c r="D21" s="97"/>
      <c r="E21" s="97"/>
      <c r="F21" s="97"/>
      <c r="G21" s="97"/>
      <c r="H21" s="97"/>
      <c r="I21" s="97"/>
      <c r="K21" s="130"/>
      <c r="L21" s="130"/>
      <c r="M21" s="130"/>
    </row>
    <row r="22" spans="1:13" s="57" customFormat="1" ht="15">
      <c r="A22" s="139" t="s">
        <v>61</v>
      </c>
      <c r="B22" s="53">
        <v>2115</v>
      </c>
      <c r="C22" s="103"/>
      <c r="D22" s="97"/>
      <c r="E22" s="97"/>
      <c r="F22" s="97"/>
      <c r="G22" s="97"/>
      <c r="H22" s="97"/>
      <c r="I22" s="97"/>
      <c r="K22" s="130"/>
      <c r="L22" s="130"/>
      <c r="M22" s="130"/>
    </row>
    <row r="23" spans="1:13" s="57" customFormat="1" ht="15">
      <c r="A23" s="139" t="s">
        <v>62</v>
      </c>
      <c r="B23" s="53">
        <v>2116</v>
      </c>
      <c r="C23" s="97">
        <f>C24</f>
        <v>185</v>
      </c>
      <c r="D23" s="97">
        <f>D24</f>
        <v>224</v>
      </c>
      <c r="E23" s="97">
        <f>E24</f>
        <v>270</v>
      </c>
      <c r="F23" s="97">
        <f aca="true" t="shared" si="0" ref="F23:F30">E23/4</f>
        <v>67.5</v>
      </c>
      <c r="G23" s="97">
        <f aca="true" t="shared" si="1" ref="G23:G30">E23/4</f>
        <v>67.5</v>
      </c>
      <c r="H23" s="97">
        <f aca="true" t="shared" si="2" ref="H23:H30">E23/4</f>
        <v>67.5</v>
      </c>
      <c r="I23" s="97">
        <f>E23/4</f>
        <v>67.5</v>
      </c>
      <c r="K23" s="130"/>
      <c r="L23" s="130"/>
      <c r="M23" s="130"/>
    </row>
    <row r="24" spans="1:13" s="57" customFormat="1" ht="15">
      <c r="A24" s="139" t="s">
        <v>241</v>
      </c>
      <c r="B24" s="53" t="s">
        <v>157</v>
      </c>
      <c r="C24" s="103">
        <v>185</v>
      </c>
      <c r="D24" s="97">
        <v>224</v>
      </c>
      <c r="E24" s="113">
        <v>270</v>
      </c>
      <c r="F24" s="97">
        <f t="shared" si="0"/>
        <v>67.5</v>
      </c>
      <c r="G24" s="97">
        <f t="shared" si="1"/>
        <v>67.5</v>
      </c>
      <c r="H24" s="97">
        <f t="shared" si="2"/>
        <v>67.5</v>
      </c>
      <c r="I24" s="97">
        <f>E24/4</f>
        <v>67.5</v>
      </c>
      <c r="J24" s="136"/>
      <c r="K24" s="130"/>
      <c r="L24" s="130"/>
      <c r="M24" s="130"/>
    </row>
    <row r="25" spans="1:13" s="57" customFormat="1" ht="42.75">
      <c r="A25" s="138" t="s">
        <v>63</v>
      </c>
      <c r="B25" s="56">
        <v>2120</v>
      </c>
      <c r="C25" s="171">
        <f>C26+C27+C30+C33+C34</f>
        <v>3447.3999999999996</v>
      </c>
      <c r="D25" s="140">
        <f>D26+D27+D30+D33+D34</f>
        <v>3858</v>
      </c>
      <c r="E25" s="140">
        <f>E26+E27+E30+E33+E34</f>
        <v>4222.24189</v>
      </c>
      <c r="F25" s="140">
        <f t="shared" si="0"/>
        <v>1055.5604725</v>
      </c>
      <c r="G25" s="140">
        <f t="shared" si="1"/>
        <v>1055.5604725</v>
      </c>
      <c r="H25" s="140">
        <f t="shared" si="2"/>
        <v>1055.5604725</v>
      </c>
      <c r="I25" s="140">
        <f>E25/4</f>
        <v>1055.5604725</v>
      </c>
      <c r="K25" s="130"/>
      <c r="L25" s="130"/>
      <c r="M25" s="130"/>
    </row>
    <row r="26" spans="1:13" s="57" customFormat="1" ht="15">
      <c r="A26" s="139" t="s">
        <v>61</v>
      </c>
      <c r="B26" s="53">
        <v>2121</v>
      </c>
      <c r="C26" s="170">
        <v>2180.6</v>
      </c>
      <c r="D26" s="97">
        <v>2690</v>
      </c>
      <c r="E26" s="113">
        <v>3242</v>
      </c>
      <c r="F26" s="97">
        <f t="shared" si="0"/>
        <v>810.5</v>
      </c>
      <c r="G26" s="97">
        <f t="shared" si="1"/>
        <v>810.5</v>
      </c>
      <c r="H26" s="97">
        <f t="shared" si="2"/>
        <v>810.5</v>
      </c>
      <c r="I26" s="97">
        <f>E26/4</f>
        <v>810.5</v>
      </c>
      <c r="K26" s="130"/>
      <c r="L26" s="130"/>
      <c r="M26" s="130"/>
    </row>
    <row r="27" spans="1:13" s="57" customFormat="1" ht="15">
      <c r="A27" s="139" t="s">
        <v>64</v>
      </c>
      <c r="B27" s="53">
        <v>2122</v>
      </c>
      <c r="C27" s="170">
        <v>50.6</v>
      </c>
      <c r="D27" s="97">
        <v>42</v>
      </c>
      <c r="E27" s="113">
        <v>7</v>
      </c>
      <c r="F27" s="97">
        <f t="shared" si="0"/>
        <v>1.75</v>
      </c>
      <c r="G27" s="97">
        <f t="shared" si="1"/>
        <v>1.75</v>
      </c>
      <c r="H27" s="97">
        <f t="shared" si="2"/>
        <v>1.75</v>
      </c>
      <c r="I27" s="113">
        <v>1</v>
      </c>
      <c r="J27" s="136"/>
      <c r="K27" s="130"/>
      <c r="L27" s="130"/>
      <c r="M27" s="130"/>
    </row>
    <row r="28" spans="1:13" s="57" customFormat="1" ht="15">
      <c r="A28" s="139" t="s">
        <v>65</v>
      </c>
      <c r="B28" s="53">
        <v>2123</v>
      </c>
      <c r="C28" s="170"/>
      <c r="D28" s="97"/>
      <c r="E28" s="113"/>
      <c r="F28" s="97"/>
      <c r="G28" s="97"/>
      <c r="H28" s="97"/>
      <c r="I28" s="113"/>
      <c r="J28" s="136"/>
      <c r="K28" s="130"/>
      <c r="L28" s="130"/>
      <c r="M28" s="130"/>
    </row>
    <row r="29" spans="1:13" s="57" customFormat="1" ht="15">
      <c r="A29" s="139" t="s">
        <v>62</v>
      </c>
      <c r="B29" s="53">
        <v>2124</v>
      </c>
      <c r="C29" s="170"/>
      <c r="D29" s="97"/>
      <c r="E29" s="113"/>
      <c r="F29" s="97"/>
      <c r="G29" s="97"/>
      <c r="H29" s="97"/>
      <c r="I29" s="113"/>
      <c r="J29" s="136"/>
      <c r="K29" s="130"/>
      <c r="L29" s="130"/>
      <c r="M29" s="130"/>
    </row>
    <row r="30" spans="1:13" s="57" customFormat="1" ht="15">
      <c r="A30" s="139" t="s">
        <v>170</v>
      </c>
      <c r="B30" s="53" t="s">
        <v>281</v>
      </c>
      <c r="C30" s="170">
        <v>566.5</v>
      </c>
      <c r="D30" s="97">
        <v>572</v>
      </c>
      <c r="E30" s="113">
        <v>676</v>
      </c>
      <c r="F30" s="97">
        <f t="shared" si="0"/>
        <v>169</v>
      </c>
      <c r="G30" s="97">
        <f t="shared" si="1"/>
        <v>169</v>
      </c>
      <c r="H30" s="97">
        <f t="shared" si="2"/>
        <v>169</v>
      </c>
      <c r="I30" s="97">
        <f>E30/4</f>
        <v>169</v>
      </c>
      <c r="J30" s="136"/>
      <c r="K30" s="130"/>
      <c r="L30" s="130"/>
      <c r="M30" s="130"/>
    </row>
    <row r="31" spans="1:13" s="57" customFormat="1" ht="15">
      <c r="A31" s="139" t="s">
        <v>171</v>
      </c>
      <c r="B31" s="53" t="s">
        <v>282</v>
      </c>
      <c r="C31" s="103"/>
      <c r="D31" s="97"/>
      <c r="E31" s="175"/>
      <c r="F31" s="97"/>
      <c r="G31" s="97"/>
      <c r="H31" s="97"/>
      <c r="I31" s="97"/>
      <c r="K31" s="130"/>
      <c r="L31" s="130"/>
      <c r="M31" s="130"/>
    </row>
    <row r="32" spans="1:13" s="57" customFormat="1" ht="15">
      <c r="A32" s="139" t="s">
        <v>65</v>
      </c>
      <c r="B32" s="53" t="s">
        <v>283</v>
      </c>
      <c r="C32" s="103"/>
      <c r="D32" s="97"/>
      <c r="E32" s="175"/>
      <c r="F32" s="97"/>
      <c r="G32" s="97"/>
      <c r="H32" s="97"/>
      <c r="I32" s="97"/>
      <c r="K32" s="130"/>
      <c r="L32" s="130"/>
      <c r="M32" s="130"/>
    </row>
    <row r="33" spans="1:13" s="57" customFormat="1" ht="15">
      <c r="A33" s="3" t="s">
        <v>59</v>
      </c>
      <c r="B33" s="53" t="s">
        <v>284</v>
      </c>
      <c r="C33" s="170">
        <v>393.7</v>
      </c>
      <c r="D33" s="97">
        <v>329</v>
      </c>
      <c r="E33" s="106">
        <v>164.42279999999982</v>
      </c>
      <c r="F33" s="106">
        <v>129.67470000000014</v>
      </c>
      <c r="G33" s="106">
        <v>64.69470000000015</v>
      </c>
      <c r="H33" s="113">
        <v>-30</v>
      </c>
      <c r="I33" s="113"/>
      <c r="K33" s="130"/>
      <c r="L33" s="130"/>
      <c r="M33" s="130"/>
    </row>
    <row r="34" spans="1:13" s="57" customFormat="1" ht="15">
      <c r="A34" s="139" t="s">
        <v>182</v>
      </c>
      <c r="B34" s="53" t="s">
        <v>285</v>
      </c>
      <c r="C34" s="103">
        <v>256</v>
      </c>
      <c r="D34" s="97">
        <v>225</v>
      </c>
      <c r="E34" s="106">
        <v>132.81909000000022</v>
      </c>
      <c r="F34" s="106">
        <v>88.6110450000001</v>
      </c>
      <c r="G34" s="106">
        <v>44.20804500000011</v>
      </c>
      <c r="H34" s="113"/>
      <c r="I34" s="113"/>
      <c r="K34" s="130"/>
      <c r="L34" s="130"/>
      <c r="M34" s="130"/>
    </row>
    <row r="35" spans="1:13" s="57" customFormat="1" ht="15">
      <c r="A35" s="139" t="s">
        <v>205</v>
      </c>
      <c r="B35" s="53" t="s">
        <v>286</v>
      </c>
      <c r="C35" s="103"/>
      <c r="D35" s="97"/>
      <c r="E35" s="175"/>
      <c r="F35" s="97"/>
      <c r="G35" s="97"/>
      <c r="H35" s="97"/>
      <c r="I35" s="97"/>
      <c r="K35" s="130"/>
      <c r="L35" s="130"/>
      <c r="M35" s="130"/>
    </row>
    <row r="36" spans="1:13" s="57" customFormat="1" ht="28.5">
      <c r="A36" s="138" t="s">
        <v>162</v>
      </c>
      <c r="B36" s="56">
        <v>2130</v>
      </c>
      <c r="C36" s="140">
        <f>C38</f>
        <v>2644</v>
      </c>
      <c r="D36" s="140">
        <f>D38</f>
        <v>3287</v>
      </c>
      <c r="E36" s="140">
        <f>E38</f>
        <v>3962</v>
      </c>
      <c r="F36" s="140">
        <f>E36/4</f>
        <v>990.5</v>
      </c>
      <c r="G36" s="140">
        <f>E36/4</f>
        <v>990.5</v>
      </c>
      <c r="H36" s="140">
        <f>E36/4</f>
        <v>990.5</v>
      </c>
      <c r="I36" s="140">
        <f>E36/4</f>
        <v>990.5</v>
      </c>
      <c r="K36" s="130"/>
      <c r="L36" s="130"/>
      <c r="M36" s="130"/>
    </row>
    <row r="37" spans="1:13" s="57" customFormat="1" ht="15">
      <c r="A37" s="139" t="s">
        <v>66</v>
      </c>
      <c r="B37" s="53">
        <v>2131</v>
      </c>
      <c r="C37" s="103"/>
      <c r="D37" s="97"/>
      <c r="E37" s="97"/>
      <c r="F37" s="140"/>
      <c r="G37" s="140"/>
      <c r="H37" s="140"/>
      <c r="I37" s="140"/>
      <c r="K37" s="130"/>
      <c r="L37" s="130"/>
      <c r="M37" s="130"/>
    </row>
    <row r="38" spans="1:13" s="57" customFormat="1" ht="30">
      <c r="A38" s="139" t="s">
        <v>67</v>
      </c>
      <c r="B38" s="53">
        <v>2132</v>
      </c>
      <c r="C38" s="103">
        <v>2644</v>
      </c>
      <c r="D38" s="97">
        <v>3287</v>
      </c>
      <c r="E38" s="113">
        <v>3962</v>
      </c>
      <c r="F38" s="97">
        <v>990</v>
      </c>
      <c r="G38" s="97">
        <v>990</v>
      </c>
      <c r="H38" s="97">
        <v>991</v>
      </c>
      <c r="I38" s="97">
        <v>991</v>
      </c>
      <c r="J38" s="136"/>
      <c r="K38" s="130"/>
      <c r="L38" s="130"/>
      <c r="M38" s="130"/>
    </row>
    <row r="39" spans="1:13" s="57" customFormat="1" ht="30">
      <c r="A39" s="139" t="s">
        <v>68</v>
      </c>
      <c r="B39" s="53">
        <v>2133</v>
      </c>
      <c r="C39" s="103"/>
      <c r="D39" s="97"/>
      <c r="E39" s="97"/>
      <c r="F39" s="140"/>
      <c r="G39" s="140"/>
      <c r="H39" s="140"/>
      <c r="I39" s="140"/>
      <c r="K39" s="130"/>
      <c r="L39" s="130"/>
      <c r="M39" s="130"/>
    </row>
    <row r="40" spans="1:13" s="57" customFormat="1" ht="28.5">
      <c r="A40" s="138" t="s">
        <v>69</v>
      </c>
      <c r="B40" s="56">
        <v>2140</v>
      </c>
      <c r="C40" s="110"/>
      <c r="D40" s="140"/>
      <c r="E40" s="140"/>
      <c r="F40" s="140"/>
      <c r="G40" s="140"/>
      <c r="H40" s="140"/>
      <c r="I40" s="140"/>
      <c r="K40" s="130"/>
      <c r="L40" s="130"/>
      <c r="M40" s="130"/>
    </row>
    <row r="41" spans="1:13" s="57" customFormat="1" ht="60">
      <c r="A41" s="139" t="s">
        <v>70</v>
      </c>
      <c r="B41" s="53">
        <v>2141</v>
      </c>
      <c r="C41" s="103"/>
      <c r="D41" s="97"/>
      <c r="E41" s="97"/>
      <c r="F41" s="140"/>
      <c r="G41" s="140"/>
      <c r="H41" s="140"/>
      <c r="I41" s="140"/>
      <c r="K41" s="130"/>
      <c r="L41" s="130"/>
      <c r="M41" s="130"/>
    </row>
    <row r="42" spans="1:9" s="57" customFormat="1" ht="30">
      <c r="A42" s="139" t="s">
        <v>71</v>
      </c>
      <c r="B42" s="53">
        <v>2142</v>
      </c>
      <c r="C42" s="103"/>
      <c r="D42" s="97"/>
      <c r="E42" s="97"/>
      <c r="F42" s="140"/>
      <c r="G42" s="140"/>
      <c r="H42" s="140"/>
      <c r="I42" s="140"/>
    </row>
    <row r="43" spans="1:9" s="57" customFormat="1" ht="12.75" hidden="1">
      <c r="A43" s="54"/>
      <c r="B43" s="53"/>
      <c r="C43" s="60"/>
      <c r="D43" s="50"/>
      <c r="E43" s="50"/>
      <c r="F43" s="49">
        <f>E43/4</f>
        <v>0</v>
      </c>
      <c r="G43" s="50"/>
      <c r="H43" s="49">
        <f>E43/4</f>
        <v>0</v>
      </c>
      <c r="I43" s="50"/>
    </row>
    <row r="44" spans="1:9" s="57" customFormat="1" ht="12.75" hidden="1">
      <c r="A44" s="54"/>
      <c r="B44" s="53"/>
      <c r="C44" s="60"/>
      <c r="D44" s="50"/>
      <c r="E44" s="50"/>
      <c r="F44" s="49">
        <f>E44/4</f>
        <v>0</v>
      </c>
      <c r="G44" s="50"/>
      <c r="H44" s="49">
        <f>E44/4</f>
        <v>0</v>
      </c>
      <c r="I44" s="50"/>
    </row>
    <row r="45" spans="1:9" ht="15" hidden="1">
      <c r="A45" s="10"/>
      <c r="B45" s="9"/>
      <c r="C45" s="66"/>
      <c r="D45" s="12"/>
      <c r="E45" s="11"/>
      <c r="F45" s="49">
        <f>E45/4</f>
        <v>0</v>
      </c>
      <c r="G45" s="12"/>
      <c r="H45" s="49">
        <f>E45/4</f>
        <v>0</v>
      </c>
      <c r="I45" s="12"/>
    </row>
    <row r="46" spans="1:12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9" ht="15">
      <c r="A48" s="13" t="s">
        <v>196</v>
      </c>
      <c r="B48" s="14"/>
      <c r="C48" s="247" t="s">
        <v>72</v>
      </c>
      <c r="D48" s="248"/>
      <c r="E48" s="248"/>
      <c r="F48" s="15"/>
      <c r="G48" s="232" t="s">
        <v>197</v>
      </c>
      <c r="H48" s="232"/>
      <c r="I48" s="232"/>
    </row>
    <row r="49" spans="1:9" ht="15">
      <c r="A49" s="13"/>
      <c r="B49" s="14"/>
      <c r="C49" s="84"/>
      <c r="D49" s="85"/>
      <c r="E49" s="85"/>
      <c r="F49" s="15"/>
      <c r="G49" s="16"/>
      <c r="H49" s="16"/>
      <c r="I49" s="16"/>
    </row>
    <row r="50" spans="1:9" ht="15">
      <c r="A50" s="13" t="s">
        <v>156</v>
      </c>
      <c r="B50" s="14"/>
      <c r="C50" s="247" t="s">
        <v>72</v>
      </c>
      <c r="D50" s="248"/>
      <c r="E50" s="248"/>
      <c r="F50" s="15"/>
      <c r="G50" s="232" t="s">
        <v>198</v>
      </c>
      <c r="H50" s="232"/>
      <c r="I50" s="232"/>
    </row>
    <row r="51" spans="1:9" ht="15">
      <c r="A51" s="132"/>
      <c r="B51" s="132"/>
      <c r="D51" s="132"/>
      <c r="E51" s="132"/>
      <c r="F51" s="132"/>
      <c r="G51" s="132"/>
      <c r="H51" s="132"/>
      <c r="I51" s="132"/>
    </row>
    <row r="52" spans="1:9" ht="15">
      <c r="A52" s="132"/>
      <c r="B52" s="132"/>
      <c r="D52" s="132"/>
      <c r="E52" s="132"/>
      <c r="F52" s="132"/>
      <c r="G52" s="132"/>
      <c r="H52" s="132"/>
      <c r="I52" s="132"/>
    </row>
    <row r="53" spans="1:9" ht="15">
      <c r="A53" s="132"/>
      <c r="B53" s="132"/>
      <c r="D53" s="132"/>
      <c r="E53" s="132"/>
      <c r="F53" s="132"/>
      <c r="G53" s="132"/>
      <c r="H53" s="132"/>
      <c r="I53" s="132"/>
    </row>
    <row r="54" spans="1:9" ht="15">
      <c r="A54" s="132"/>
      <c r="B54" s="132"/>
      <c r="D54" s="132"/>
      <c r="E54" s="132"/>
      <c r="F54" s="132"/>
      <c r="G54" s="132"/>
      <c r="H54" s="132"/>
      <c r="I54" s="132"/>
    </row>
  </sheetData>
  <sheetProtection/>
  <mergeCells count="14">
    <mergeCell ref="A7:I7"/>
    <mergeCell ref="A16:I16"/>
    <mergeCell ref="C48:E48"/>
    <mergeCell ref="G48:I48"/>
    <mergeCell ref="C50:E50"/>
    <mergeCell ref="G50:I50"/>
    <mergeCell ref="G1:I1"/>
    <mergeCell ref="A2:I2"/>
    <mergeCell ref="A4:A5"/>
    <mergeCell ref="B4:B5"/>
    <mergeCell ref="C4:C5"/>
    <mergeCell ref="D4:D5"/>
    <mergeCell ref="E4:E5"/>
    <mergeCell ref="F4:I4"/>
  </mergeCells>
  <printOptions/>
  <pageMargins left="0.984251968503937" right="0.1968503937007874" top="0.5511811023622047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3.7109375" style="128" customWidth="1"/>
    <col min="2" max="2" width="6.421875" style="128" customWidth="1"/>
    <col min="3" max="3" width="9.7109375" style="132" customWidth="1"/>
    <col min="4" max="9" width="9.7109375" style="128" customWidth="1"/>
    <col min="10" max="16384" width="9.140625" style="128" customWidth="1"/>
  </cols>
  <sheetData>
    <row r="1" spans="3:9" ht="15">
      <c r="C1" s="128"/>
      <c r="G1" s="211" t="s">
        <v>137</v>
      </c>
      <c r="H1" s="211"/>
      <c r="I1" s="211"/>
    </row>
    <row r="2" spans="1:9" ht="15.75">
      <c r="A2" s="212" t="s">
        <v>138</v>
      </c>
      <c r="B2" s="212"/>
      <c r="C2" s="212"/>
      <c r="D2" s="212"/>
      <c r="E2" s="212"/>
      <c r="F2" s="212"/>
      <c r="G2" s="212"/>
      <c r="H2" s="212"/>
      <c r="I2" s="212"/>
    </row>
    <row r="3" spans="1:9" ht="6" customHeight="1">
      <c r="A3" s="70"/>
      <c r="B3" s="70"/>
      <c r="C3" s="133"/>
      <c r="D3" s="70"/>
      <c r="E3" s="70"/>
      <c r="F3" s="70"/>
      <c r="G3" s="70"/>
      <c r="H3" s="70"/>
      <c r="I3" s="70"/>
    </row>
    <row r="4" spans="1:9" ht="18.75" customHeight="1">
      <c r="A4" s="213" t="s">
        <v>1</v>
      </c>
      <c r="B4" s="215" t="s">
        <v>73</v>
      </c>
      <c r="C4" s="243" t="s">
        <v>207</v>
      </c>
      <c r="D4" s="241" t="s">
        <v>220</v>
      </c>
      <c r="E4" s="216" t="s">
        <v>221</v>
      </c>
      <c r="F4" s="218" t="s">
        <v>3</v>
      </c>
      <c r="G4" s="218"/>
      <c r="H4" s="218"/>
      <c r="I4" s="218"/>
    </row>
    <row r="5" spans="1:9" ht="51" customHeight="1">
      <c r="A5" s="214"/>
      <c r="B5" s="215"/>
      <c r="C5" s="244"/>
      <c r="D5" s="242"/>
      <c r="E5" s="217"/>
      <c r="F5" s="148" t="s">
        <v>4</v>
      </c>
      <c r="G5" s="148" t="s">
        <v>5</v>
      </c>
      <c r="H5" s="148" t="s">
        <v>6</v>
      </c>
      <c r="I5" s="148" t="s">
        <v>7</v>
      </c>
    </row>
    <row r="6" spans="1:9" s="131" customFormat="1" ht="12.75">
      <c r="A6" s="78">
        <v>1</v>
      </c>
      <c r="B6" s="87">
        <v>2</v>
      </c>
      <c r="C6" s="52">
        <v>3</v>
      </c>
      <c r="D6" s="87">
        <v>4</v>
      </c>
      <c r="E6" s="87">
        <v>6</v>
      </c>
      <c r="F6" s="87">
        <v>7</v>
      </c>
      <c r="G6" s="87">
        <v>8</v>
      </c>
      <c r="H6" s="87">
        <v>9</v>
      </c>
      <c r="I6" s="87">
        <v>10</v>
      </c>
    </row>
    <row r="7" spans="1:9" ht="15.75" customHeight="1">
      <c r="A7" s="219" t="s">
        <v>74</v>
      </c>
      <c r="B7" s="220"/>
      <c r="C7" s="220"/>
      <c r="D7" s="220"/>
      <c r="E7" s="220"/>
      <c r="F7" s="220"/>
      <c r="G7" s="220"/>
      <c r="H7" s="220"/>
      <c r="I7" s="208"/>
    </row>
    <row r="8" spans="1:9" ht="28.5">
      <c r="A8" s="69" t="s">
        <v>75</v>
      </c>
      <c r="B8" s="149">
        <v>3000</v>
      </c>
      <c r="C8" s="101">
        <v>35943</v>
      </c>
      <c r="D8" s="101">
        <f>37577+D15</f>
        <v>38221</v>
      </c>
      <c r="E8" s="101">
        <f>SUM(E9:E20)</f>
        <v>43747</v>
      </c>
      <c r="F8" s="101">
        <f>SUM(F9:F20)</f>
        <v>9814.5</v>
      </c>
      <c r="G8" s="101">
        <f>SUM(G9:G20)</f>
        <v>11310.5</v>
      </c>
      <c r="H8" s="101">
        <f>SUM(H9:H20)</f>
        <v>11311.5</v>
      </c>
      <c r="I8" s="101">
        <f>SUM(I9:I20)</f>
        <v>11310.5</v>
      </c>
    </row>
    <row r="9" spans="1:9" ht="30">
      <c r="A9" s="62" t="s">
        <v>76</v>
      </c>
      <c r="B9" s="150">
        <v>3010</v>
      </c>
      <c r="C9" s="97">
        <v>32552</v>
      </c>
      <c r="D9" s="99">
        <v>35517</v>
      </c>
      <c r="E9" s="190">
        <v>38165</v>
      </c>
      <c r="F9" s="99">
        <f>E9/4</f>
        <v>9541.25</v>
      </c>
      <c r="G9" s="99">
        <f>E9/4</f>
        <v>9541.25</v>
      </c>
      <c r="H9" s="99">
        <f>E9/4</f>
        <v>9541.25</v>
      </c>
      <c r="I9" s="99">
        <f>E9/4</f>
        <v>9541.25</v>
      </c>
    </row>
    <row r="10" spans="1:9" ht="30">
      <c r="A10" s="62" t="s">
        <v>77</v>
      </c>
      <c r="B10" s="150">
        <v>3020</v>
      </c>
      <c r="C10" s="97"/>
      <c r="D10" s="99"/>
      <c r="E10" s="177"/>
      <c r="F10" s="99"/>
      <c r="G10" s="99"/>
      <c r="H10" s="99"/>
      <c r="I10" s="99"/>
    </row>
    <row r="11" spans="1:9" ht="15">
      <c r="A11" s="62" t="s">
        <v>78</v>
      </c>
      <c r="B11" s="150">
        <v>3021</v>
      </c>
      <c r="C11" s="97"/>
      <c r="D11" s="99"/>
      <c r="E11" s="177"/>
      <c r="F11" s="99"/>
      <c r="G11" s="99"/>
      <c r="H11" s="99"/>
      <c r="I11" s="99"/>
    </row>
    <row r="12" spans="1:9" ht="15">
      <c r="A12" s="62" t="s">
        <v>169</v>
      </c>
      <c r="B12" s="150">
        <v>3030</v>
      </c>
      <c r="C12" s="97">
        <v>1300</v>
      </c>
      <c r="D12" s="99">
        <v>708</v>
      </c>
      <c r="E12" s="190">
        <v>4489</v>
      </c>
      <c r="F12" s="99"/>
      <c r="G12" s="99">
        <v>1496</v>
      </c>
      <c r="H12" s="99">
        <v>1497</v>
      </c>
      <c r="I12" s="99">
        <v>1496</v>
      </c>
    </row>
    <row r="13" spans="1:9" ht="30">
      <c r="A13" s="62" t="s">
        <v>79</v>
      </c>
      <c r="B13" s="150">
        <v>3040</v>
      </c>
      <c r="C13" s="97">
        <v>872</v>
      </c>
      <c r="D13" s="99"/>
      <c r="E13" s="177"/>
      <c r="F13" s="99"/>
      <c r="G13" s="99"/>
      <c r="H13" s="99"/>
      <c r="I13" s="99"/>
    </row>
    <row r="14" spans="1:9" ht="30">
      <c r="A14" s="62" t="s">
        <v>139</v>
      </c>
      <c r="B14" s="150">
        <v>3050</v>
      </c>
      <c r="C14" s="97"/>
      <c r="D14" s="99"/>
      <c r="E14" s="177"/>
      <c r="F14" s="99"/>
      <c r="G14" s="99"/>
      <c r="H14" s="99"/>
      <c r="I14" s="99"/>
    </row>
    <row r="15" spans="1:9" ht="15">
      <c r="A15" s="3" t="s">
        <v>199</v>
      </c>
      <c r="B15" s="150">
        <v>3055</v>
      </c>
      <c r="C15" s="113">
        <v>981</v>
      </c>
      <c r="D15" s="190">
        <v>644</v>
      </c>
      <c r="E15" s="190">
        <v>876</v>
      </c>
      <c r="F15" s="99">
        <f>E15/4</f>
        <v>219</v>
      </c>
      <c r="G15" s="99">
        <f>E15/4</f>
        <v>219</v>
      </c>
      <c r="H15" s="99">
        <f>E15/4</f>
        <v>219</v>
      </c>
      <c r="I15" s="99">
        <f>E15/4</f>
        <v>219</v>
      </c>
    </row>
    <row r="16" spans="1:9" s="132" customFormat="1" ht="15">
      <c r="A16" s="3" t="s">
        <v>97</v>
      </c>
      <c r="B16" s="162">
        <v>3060</v>
      </c>
      <c r="C16" s="97"/>
      <c r="D16" s="113"/>
      <c r="E16" s="97"/>
      <c r="F16" s="97"/>
      <c r="G16" s="97"/>
      <c r="H16" s="97"/>
      <c r="I16" s="97"/>
    </row>
    <row r="17" spans="1:9" ht="15">
      <c r="A17" s="62" t="s">
        <v>218</v>
      </c>
      <c r="B17" s="150" t="s">
        <v>287</v>
      </c>
      <c r="C17" s="106">
        <v>29</v>
      </c>
      <c r="D17" s="99">
        <v>32</v>
      </c>
      <c r="E17" s="190">
        <v>12</v>
      </c>
      <c r="F17" s="99">
        <f>E17/4</f>
        <v>3</v>
      </c>
      <c r="G17" s="99">
        <f>E17/4</f>
        <v>3</v>
      </c>
      <c r="H17" s="99">
        <f>E17/4</f>
        <v>3</v>
      </c>
      <c r="I17" s="99">
        <f>E17/4</f>
        <v>3</v>
      </c>
    </row>
    <row r="18" spans="1:9" ht="15">
      <c r="A18" s="62" t="s">
        <v>242</v>
      </c>
      <c r="B18" s="150" t="s">
        <v>288</v>
      </c>
      <c r="C18" s="113">
        <v>197</v>
      </c>
      <c r="D18" s="99"/>
      <c r="E18" s="190">
        <v>205</v>
      </c>
      <c r="F18" s="99">
        <f>E18/4</f>
        <v>51.25</v>
      </c>
      <c r="G18" s="99">
        <f>E18/4</f>
        <v>51.25</v>
      </c>
      <c r="H18" s="99">
        <f>E18/4</f>
        <v>51.25</v>
      </c>
      <c r="I18" s="99">
        <f>E18/4</f>
        <v>51.25</v>
      </c>
    </row>
    <row r="19" spans="1:9" ht="15">
      <c r="A19" s="62" t="s">
        <v>301</v>
      </c>
      <c r="B19" s="150" t="s">
        <v>289</v>
      </c>
      <c r="C19" s="113">
        <v>12</v>
      </c>
      <c r="D19" s="99"/>
      <c r="E19" s="177"/>
      <c r="F19" s="99"/>
      <c r="G19" s="99"/>
      <c r="H19" s="99"/>
      <c r="I19" s="99"/>
    </row>
    <row r="20" spans="1:9" ht="30">
      <c r="A20" s="3" t="s">
        <v>206</v>
      </c>
      <c r="B20" s="150" t="s">
        <v>290</v>
      </c>
      <c r="C20" s="109"/>
      <c r="D20" s="99"/>
      <c r="E20" s="177"/>
      <c r="F20" s="197"/>
      <c r="G20" s="197"/>
      <c r="H20" s="197"/>
      <c r="I20" s="197"/>
    </row>
    <row r="21" spans="1:9" ht="28.5">
      <c r="A21" s="68" t="s">
        <v>80</v>
      </c>
      <c r="B21" s="152">
        <v>3100</v>
      </c>
      <c r="C21" s="101">
        <v>34638</v>
      </c>
      <c r="D21" s="101">
        <v>36715</v>
      </c>
      <c r="E21" s="101">
        <f>E22+E23+E25+E29+E32+E36</f>
        <v>41752.200000000004</v>
      </c>
      <c r="F21" s="101">
        <f>F22+F23+F25+F29+F32+F36</f>
        <v>9059.285745000001</v>
      </c>
      <c r="G21" s="101">
        <f>G22+G23+G25+G29+G32+G36</f>
        <v>10609.902745000001</v>
      </c>
      <c r="H21" s="101">
        <f>H22+H23+H25+H29+H32+H36</f>
        <v>10592</v>
      </c>
      <c r="I21" s="101">
        <f>I22+I23+I25+I29+I32+I36</f>
        <v>10491.249999999998</v>
      </c>
    </row>
    <row r="22" spans="1:9" ht="30">
      <c r="A22" s="62" t="s">
        <v>81</v>
      </c>
      <c r="B22" s="150">
        <v>3110</v>
      </c>
      <c r="C22" s="97">
        <v>13171</v>
      </c>
      <c r="D22" s="99">
        <v>13056</v>
      </c>
      <c r="E22" s="97">
        <f>15114.2-2285+1000</f>
        <v>13829.2</v>
      </c>
      <c r="F22" s="99">
        <f>2519-571</f>
        <v>1948</v>
      </c>
      <c r="G22" s="99">
        <f>4179-571</f>
        <v>3608</v>
      </c>
      <c r="H22" s="99">
        <f>4302-571</f>
        <v>3731</v>
      </c>
      <c r="I22" s="99">
        <f>4114-571-1</f>
        <v>3542</v>
      </c>
    </row>
    <row r="23" spans="1:9" s="129" customFormat="1" ht="30">
      <c r="A23" s="62" t="s">
        <v>181</v>
      </c>
      <c r="B23" s="150">
        <v>3120</v>
      </c>
      <c r="C23" s="99">
        <v>12931</v>
      </c>
      <c r="D23" s="99">
        <v>18233</v>
      </c>
      <c r="E23" s="97">
        <f>21974-E28-E31</f>
        <v>18461.82</v>
      </c>
      <c r="F23" s="99">
        <f>5429.5-F28-F31</f>
        <v>4563.797500000001</v>
      </c>
      <c r="G23" s="99">
        <f>5429.5-G28-G31</f>
        <v>4563.797500000001</v>
      </c>
      <c r="H23" s="99">
        <f>5527.5-H28-H31</f>
        <v>4642.882500000001</v>
      </c>
      <c r="I23" s="99">
        <f>5587.5-I28-I31</f>
        <v>4691.1825</v>
      </c>
    </row>
    <row r="24" spans="1:9" ht="30">
      <c r="A24" s="62" t="s">
        <v>140</v>
      </c>
      <c r="B24" s="150">
        <v>3130</v>
      </c>
      <c r="C24" s="97"/>
      <c r="D24" s="99"/>
      <c r="E24" s="99"/>
      <c r="F24" s="197">
        <f>E24/4</f>
        <v>0</v>
      </c>
      <c r="G24" s="197">
        <f>E24/4</f>
        <v>0</v>
      </c>
      <c r="H24" s="197">
        <f>E24/4</f>
        <v>0</v>
      </c>
      <c r="I24" s="197">
        <f>E24/4</f>
        <v>0</v>
      </c>
    </row>
    <row r="25" spans="1:9" ht="45">
      <c r="A25" s="67" t="s">
        <v>82</v>
      </c>
      <c r="B25" s="151">
        <v>3140</v>
      </c>
      <c r="C25" s="173">
        <v>7065.3</v>
      </c>
      <c r="D25" s="196">
        <v>4587</v>
      </c>
      <c r="E25" s="196">
        <f>E26+E27+E28</f>
        <v>7901</v>
      </c>
      <c r="F25" s="196">
        <f>F26+F27+F28</f>
        <v>2052.5347</v>
      </c>
      <c r="G25" s="196">
        <f>G26+G27+G28</f>
        <v>1987.5547000000001</v>
      </c>
      <c r="H25" s="196">
        <f>H26+H27+H28</f>
        <v>1910.32</v>
      </c>
      <c r="I25" s="196">
        <f>I26+I27+I28</f>
        <v>1951.12</v>
      </c>
    </row>
    <row r="26" spans="1:9" s="132" customFormat="1" ht="15" customHeight="1">
      <c r="A26" s="3" t="s">
        <v>101</v>
      </c>
      <c r="B26" s="51">
        <v>3141</v>
      </c>
      <c r="C26" s="168">
        <v>393.7</v>
      </c>
      <c r="D26" s="97">
        <v>329</v>
      </c>
      <c r="E26" s="113">
        <v>164</v>
      </c>
      <c r="F26" s="97">
        <v>129.67470000000014</v>
      </c>
      <c r="G26" s="97">
        <v>64.69470000000015</v>
      </c>
      <c r="H26" s="97">
        <v>-30</v>
      </c>
      <c r="I26" s="97"/>
    </row>
    <row r="27" spans="1:9" s="132" customFormat="1" ht="15">
      <c r="A27" s="3" t="s">
        <v>83</v>
      </c>
      <c r="B27" s="51">
        <v>3142</v>
      </c>
      <c r="C27" s="97">
        <v>4306</v>
      </c>
      <c r="D27" s="97">
        <v>4258</v>
      </c>
      <c r="E27" s="113">
        <v>4495</v>
      </c>
      <c r="F27" s="97">
        <f>E27/4</f>
        <v>1123.75</v>
      </c>
      <c r="G27" s="97">
        <f>E27/4</f>
        <v>1123.75</v>
      </c>
      <c r="H27" s="97">
        <f>E27/4</f>
        <v>1123.75</v>
      </c>
      <c r="I27" s="97">
        <f>E27/4</f>
        <v>1123.75</v>
      </c>
    </row>
    <row r="28" spans="1:9" s="132" customFormat="1" ht="15">
      <c r="A28" s="3" t="s">
        <v>61</v>
      </c>
      <c r="B28" s="51">
        <v>3143</v>
      </c>
      <c r="C28" s="168">
        <v>2180.6</v>
      </c>
      <c r="D28" s="97">
        <v>2690</v>
      </c>
      <c r="E28" s="199">
        <v>3242</v>
      </c>
      <c r="F28" s="97">
        <v>799.11</v>
      </c>
      <c r="G28" s="97">
        <v>799.11</v>
      </c>
      <c r="H28" s="97">
        <v>816.5699999999999</v>
      </c>
      <c r="I28" s="97">
        <v>827.37</v>
      </c>
    </row>
    <row r="29" spans="1:9" s="132" customFormat="1" ht="28.5" customHeight="1">
      <c r="A29" s="67" t="s">
        <v>84</v>
      </c>
      <c r="B29" s="204">
        <v>3144</v>
      </c>
      <c r="C29" s="173">
        <v>873.1</v>
      </c>
      <c r="D29" s="196">
        <v>225</v>
      </c>
      <c r="E29" s="196">
        <f>E30+E31</f>
        <v>403.18</v>
      </c>
      <c r="F29" s="196">
        <f>F30+F31</f>
        <v>155.2035450000001</v>
      </c>
      <c r="G29" s="196">
        <f>G30+G31</f>
        <v>110.80054500000011</v>
      </c>
      <c r="H29" s="196">
        <f>H30+H31</f>
        <v>68.0475</v>
      </c>
      <c r="I29" s="196">
        <f>I30+I31</f>
        <v>68.94749999999999</v>
      </c>
    </row>
    <row r="30" spans="1:9" s="132" customFormat="1" ht="30" customHeight="1">
      <c r="A30" s="3" t="s">
        <v>141</v>
      </c>
      <c r="B30" s="51" t="s">
        <v>150</v>
      </c>
      <c r="C30" s="97">
        <v>256</v>
      </c>
      <c r="D30" s="97">
        <v>225</v>
      </c>
      <c r="E30" s="199">
        <v>133</v>
      </c>
      <c r="F30" s="97">
        <v>88.6110450000001</v>
      </c>
      <c r="G30" s="97">
        <v>44.20804500000011</v>
      </c>
      <c r="H30" s="97"/>
      <c r="I30" s="97">
        <v>0</v>
      </c>
    </row>
    <row r="31" spans="1:9" s="132" customFormat="1" ht="30" customHeight="1">
      <c r="A31" s="3" t="s">
        <v>241</v>
      </c>
      <c r="B31" s="51" t="s">
        <v>291</v>
      </c>
      <c r="C31" s="97">
        <v>185</v>
      </c>
      <c r="D31" s="97"/>
      <c r="E31" s="199">
        <v>270.18</v>
      </c>
      <c r="F31" s="97">
        <v>66.5925</v>
      </c>
      <c r="G31" s="97">
        <v>66.5925</v>
      </c>
      <c r="H31" s="97">
        <v>68.0475</v>
      </c>
      <c r="I31" s="97">
        <v>68.94749999999999</v>
      </c>
    </row>
    <row r="32" spans="1:9" s="132" customFormat="1" ht="15">
      <c r="A32" s="67" t="s">
        <v>85</v>
      </c>
      <c r="B32" s="204">
        <v>3150</v>
      </c>
      <c r="C32" s="173">
        <f>C33+C34</f>
        <v>617.1</v>
      </c>
      <c r="D32" s="196">
        <v>614</v>
      </c>
      <c r="E32" s="196">
        <f>E33+E34</f>
        <v>683</v>
      </c>
      <c r="F32" s="196">
        <f>F33+F34</f>
        <v>170.75</v>
      </c>
      <c r="G32" s="196">
        <f>G33+G34</f>
        <v>170.75</v>
      </c>
      <c r="H32" s="196">
        <f>H33+H34</f>
        <v>170.75</v>
      </c>
      <c r="I32" s="196">
        <v>171</v>
      </c>
    </row>
    <row r="33" spans="1:9" ht="15">
      <c r="A33" s="62" t="s">
        <v>219</v>
      </c>
      <c r="B33" s="153" t="s">
        <v>292</v>
      </c>
      <c r="C33" s="168">
        <v>50.6</v>
      </c>
      <c r="D33" s="99">
        <v>42</v>
      </c>
      <c r="E33" s="190">
        <v>7</v>
      </c>
      <c r="F33" s="99">
        <f>E33/4</f>
        <v>1.75</v>
      </c>
      <c r="G33" s="99">
        <f>E33/4</f>
        <v>1.75</v>
      </c>
      <c r="H33" s="99">
        <f>E33/4</f>
        <v>1.75</v>
      </c>
      <c r="I33" s="190">
        <v>1</v>
      </c>
    </row>
    <row r="34" spans="1:9" ht="15">
      <c r="A34" s="62" t="s">
        <v>170</v>
      </c>
      <c r="B34" s="153" t="s">
        <v>293</v>
      </c>
      <c r="C34" s="168">
        <v>566.5</v>
      </c>
      <c r="D34" s="99">
        <v>572</v>
      </c>
      <c r="E34" s="190">
        <v>676</v>
      </c>
      <c r="F34" s="99">
        <f>E34/4</f>
        <v>169</v>
      </c>
      <c r="G34" s="99">
        <f>E34/4</f>
        <v>169</v>
      </c>
      <c r="H34" s="99">
        <f>E34/4</f>
        <v>169</v>
      </c>
      <c r="I34" s="99">
        <f>E34/4</f>
        <v>169</v>
      </c>
    </row>
    <row r="35" spans="1:9" ht="15">
      <c r="A35" s="62" t="s">
        <v>86</v>
      </c>
      <c r="B35" s="150">
        <v>3160</v>
      </c>
      <c r="C35" s="97"/>
      <c r="D35" s="99"/>
      <c r="E35" s="99"/>
      <c r="F35" s="197"/>
      <c r="G35" s="197"/>
      <c r="H35" s="197"/>
      <c r="I35" s="197"/>
    </row>
    <row r="36" spans="1:9" ht="15">
      <c r="A36" s="67" t="s">
        <v>17</v>
      </c>
      <c r="B36" s="151">
        <v>3170</v>
      </c>
      <c r="C36" s="194">
        <v>598</v>
      </c>
      <c r="D36" s="196"/>
      <c r="E36" s="196">
        <f>E37+E38+E39</f>
        <v>474</v>
      </c>
      <c r="F36" s="196">
        <f>F37+F38+F39</f>
        <v>169</v>
      </c>
      <c r="G36" s="196">
        <f>G37+G38+G39</f>
        <v>169</v>
      </c>
      <c r="H36" s="196">
        <f>H37+H38+H39</f>
        <v>69</v>
      </c>
      <c r="I36" s="196">
        <f>I37+I38+I39</f>
        <v>67</v>
      </c>
    </row>
    <row r="37" spans="1:9" ht="15">
      <c r="A37" s="62" t="s">
        <v>252</v>
      </c>
      <c r="B37" s="150" t="s">
        <v>294</v>
      </c>
      <c r="C37" s="113">
        <v>202</v>
      </c>
      <c r="D37" s="177"/>
      <c r="E37" s="190">
        <v>200</v>
      </c>
      <c r="F37" s="190">
        <v>100</v>
      </c>
      <c r="G37" s="190">
        <v>100</v>
      </c>
      <c r="H37" s="190"/>
      <c r="I37" s="190"/>
    </row>
    <row r="38" spans="1:9" ht="15">
      <c r="A38" s="62" t="s">
        <v>253</v>
      </c>
      <c r="B38" s="150" t="s">
        <v>295</v>
      </c>
      <c r="C38" s="113">
        <v>136</v>
      </c>
      <c r="D38" s="177"/>
      <c r="E38" s="190">
        <v>94</v>
      </c>
      <c r="F38" s="190">
        <v>24</v>
      </c>
      <c r="G38" s="190">
        <v>24</v>
      </c>
      <c r="H38" s="190">
        <v>24</v>
      </c>
      <c r="I38" s="190">
        <v>22</v>
      </c>
    </row>
    <row r="39" spans="1:9" ht="15">
      <c r="A39" s="62" t="s">
        <v>254</v>
      </c>
      <c r="B39" s="150" t="s">
        <v>296</v>
      </c>
      <c r="C39" s="113">
        <v>260</v>
      </c>
      <c r="D39" s="177"/>
      <c r="E39" s="190">
        <v>180</v>
      </c>
      <c r="F39" s="190">
        <v>45</v>
      </c>
      <c r="G39" s="190">
        <v>45</v>
      </c>
      <c r="H39" s="190">
        <v>45</v>
      </c>
      <c r="I39" s="190">
        <v>45</v>
      </c>
    </row>
    <row r="40" spans="1:9" ht="28.5">
      <c r="A40" s="68" t="s">
        <v>87</v>
      </c>
      <c r="B40" s="152">
        <v>3195</v>
      </c>
      <c r="C40" s="101">
        <v>1305</v>
      </c>
      <c r="D40" s="101">
        <v>6350</v>
      </c>
      <c r="E40" s="101">
        <f>E8-E21</f>
        <v>1994.7999999999956</v>
      </c>
      <c r="F40" s="101">
        <f>F8-F21</f>
        <v>755.214254999999</v>
      </c>
      <c r="G40" s="101">
        <f>G8-G21</f>
        <v>700.5972549999988</v>
      </c>
      <c r="H40" s="101">
        <f>H8-H21</f>
        <v>719.5</v>
      </c>
      <c r="I40" s="101">
        <f>I8-I21</f>
        <v>819.2500000000018</v>
      </c>
    </row>
    <row r="41" spans="1:9" ht="19.5" customHeight="1">
      <c r="A41" s="209" t="s">
        <v>88</v>
      </c>
      <c r="B41" s="252"/>
      <c r="C41" s="252"/>
      <c r="D41" s="252"/>
      <c r="E41" s="252"/>
      <c r="F41" s="252"/>
      <c r="G41" s="252"/>
      <c r="H41" s="252"/>
      <c r="I41" s="253"/>
    </row>
    <row r="42" spans="1:9" ht="28.5">
      <c r="A42" s="61" t="s">
        <v>89</v>
      </c>
      <c r="B42" s="154">
        <v>3200</v>
      </c>
      <c r="C42" s="140"/>
      <c r="D42" s="197"/>
      <c r="E42" s="197"/>
      <c r="F42" s="197"/>
      <c r="G42" s="197"/>
      <c r="H42" s="197"/>
      <c r="I42" s="197"/>
    </row>
    <row r="43" spans="1:9" ht="30">
      <c r="A43" s="62" t="s">
        <v>90</v>
      </c>
      <c r="B43" s="153">
        <v>3210</v>
      </c>
      <c r="C43" s="97"/>
      <c r="D43" s="99"/>
      <c r="E43" s="99"/>
      <c r="F43" s="99"/>
      <c r="G43" s="99"/>
      <c r="H43" s="99"/>
      <c r="I43" s="99"/>
    </row>
    <row r="44" spans="1:9" ht="30">
      <c r="A44" s="62" t="s">
        <v>91</v>
      </c>
      <c r="B44" s="150">
        <v>3220</v>
      </c>
      <c r="C44" s="97"/>
      <c r="D44" s="99"/>
      <c r="E44" s="99"/>
      <c r="F44" s="99"/>
      <c r="G44" s="99"/>
      <c r="H44" s="99"/>
      <c r="I44" s="99"/>
    </row>
    <row r="45" spans="1:9" ht="15">
      <c r="A45" s="62" t="s">
        <v>97</v>
      </c>
      <c r="B45" s="150">
        <v>3230</v>
      </c>
      <c r="C45" s="97"/>
      <c r="D45" s="99"/>
      <c r="E45" s="99"/>
      <c r="F45" s="99"/>
      <c r="G45" s="99"/>
      <c r="H45" s="99"/>
      <c r="I45" s="99"/>
    </row>
    <row r="46" spans="1:9" ht="28.5">
      <c r="A46" s="63" t="s">
        <v>92</v>
      </c>
      <c r="B46" s="155">
        <v>3255</v>
      </c>
      <c r="C46" s="140"/>
      <c r="D46" s="197"/>
      <c r="E46" s="197"/>
      <c r="F46" s="197"/>
      <c r="G46" s="197"/>
      <c r="H46" s="197"/>
      <c r="I46" s="197"/>
    </row>
    <row r="47" spans="1:9" ht="30">
      <c r="A47" s="62" t="s">
        <v>98</v>
      </c>
      <c r="B47" s="150">
        <v>3260</v>
      </c>
      <c r="C47" s="97"/>
      <c r="D47" s="99">
        <v>259</v>
      </c>
      <c r="E47" s="177" t="s">
        <v>255</v>
      </c>
      <c r="F47" s="99"/>
      <c r="G47" s="99">
        <v>762</v>
      </c>
      <c r="H47" s="99">
        <v>762</v>
      </c>
      <c r="I47" s="99">
        <v>762</v>
      </c>
    </row>
    <row r="48" spans="1:9" ht="30">
      <c r="A48" s="62" t="s">
        <v>99</v>
      </c>
      <c r="B48" s="150">
        <v>3265</v>
      </c>
      <c r="C48" s="97"/>
      <c r="D48" s="99"/>
      <c r="E48" s="99"/>
      <c r="F48" s="99"/>
      <c r="G48" s="99"/>
      <c r="H48" s="99"/>
      <c r="I48" s="99"/>
    </row>
    <row r="49" spans="1:9" ht="45">
      <c r="A49" s="62" t="s">
        <v>100</v>
      </c>
      <c r="B49" s="150">
        <v>3270</v>
      </c>
      <c r="C49" s="97"/>
      <c r="D49" s="99"/>
      <c r="E49" s="99"/>
      <c r="F49" s="99"/>
      <c r="G49" s="99"/>
      <c r="H49" s="99"/>
      <c r="I49" s="99"/>
    </row>
    <row r="50" spans="1:9" ht="15">
      <c r="A50" s="62" t="s">
        <v>17</v>
      </c>
      <c r="B50" s="150">
        <v>3280</v>
      </c>
      <c r="C50" s="97"/>
      <c r="D50" s="99"/>
      <c r="E50" s="99"/>
      <c r="F50" s="99"/>
      <c r="G50" s="99"/>
      <c r="H50" s="99"/>
      <c r="I50" s="99"/>
    </row>
    <row r="51" spans="1:9" ht="28.5">
      <c r="A51" s="72" t="s">
        <v>93</v>
      </c>
      <c r="B51" s="156">
        <v>3295</v>
      </c>
      <c r="C51" s="140">
        <v>0</v>
      </c>
      <c r="D51" s="197">
        <v>-259</v>
      </c>
      <c r="E51" s="198" t="s">
        <v>256</v>
      </c>
      <c r="F51" s="99"/>
      <c r="G51" s="99">
        <f>E51/3</f>
        <v>-761.6666666666666</v>
      </c>
      <c r="H51" s="99">
        <v>-761.6666666666666</v>
      </c>
      <c r="I51" s="99">
        <v>-761.6666666666666</v>
      </c>
    </row>
    <row r="52" spans="1:9" ht="15">
      <c r="A52" s="68" t="s">
        <v>94</v>
      </c>
      <c r="B52" s="152">
        <v>3400</v>
      </c>
      <c r="C52" s="101">
        <v>1305</v>
      </c>
      <c r="D52" s="101">
        <v>803</v>
      </c>
      <c r="E52" s="101">
        <f>E40+E51</f>
        <v>-290.20000000000437</v>
      </c>
      <c r="F52" s="101">
        <f>F40+F51</f>
        <v>755.214254999999</v>
      </c>
      <c r="G52" s="101">
        <f>G40+G51</f>
        <v>-61.06941166666786</v>
      </c>
      <c r="H52" s="101">
        <f>H40+H51</f>
        <v>-42.16666666666663</v>
      </c>
      <c r="I52" s="101">
        <f>I40+I51</f>
        <v>57.58333333333519</v>
      </c>
    </row>
    <row r="53" spans="1:9" ht="15">
      <c r="A53" s="62" t="s">
        <v>95</v>
      </c>
      <c r="B53" s="150">
        <v>3405</v>
      </c>
      <c r="C53" s="97">
        <v>687</v>
      </c>
      <c r="D53" s="99">
        <v>1331</v>
      </c>
      <c r="E53" s="175" t="s">
        <v>260</v>
      </c>
      <c r="F53" s="99">
        <f>E54</f>
        <v>1133.7999999999956</v>
      </c>
      <c r="G53" s="99">
        <f>F54</f>
        <v>1889.0142549999946</v>
      </c>
      <c r="H53" s="99">
        <f>G54</f>
        <v>1827.9448433333268</v>
      </c>
      <c r="I53" s="99">
        <f>H54</f>
        <v>1785.7781766666603</v>
      </c>
    </row>
    <row r="54" spans="1:9" ht="15">
      <c r="A54" s="62" t="s">
        <v>96</v>
      </c>
      <c r="B54" s="150">
        <v>3415</v>
      </c>
      <c r="C54" s="97">
        <v>1992</v>
      </c>
      <c r="D54" s="99">
        <v>2134</v>
      </c>
      <c r="E54" s="103">
        <f>E53+E52</f>
        <v>1133.7999999999956</v>
      </c>
      <c r="F54" s="99">
        <f>F53+F52</f>
        <v>1889.0142549999946</v>
      </c>
      <c r="G54" s="99">
        <f>G53+G52</f>
        <v>1827.9448433333268</v>
      </c>
      <c r="H54" s="99">
        <f>H53+H52</f>
        <v>1785.7781766666603</v>
      </c>
      <c r="I54" s="99">
        <f>I53+I52</f>
        <v>1843.3615099999956</v>
      </c>
    </row>
    <row r="55" spans="1:9" ht="15">
      <c r="A55" s="20"/>
      <c r="B55" s="21"/>
      <c r="C55" s="134"/>
      <c r="D55" s="22"/>
      <c r="E55" s="23"/>
      <c r="F55" s="22"/>
      <c r="G55" s="22"/>
      <c r="H55" s="22"/>
      <c r="I55" s="22"/>
    </row>
    <row r="56" spans="1:9" ht="15">
      <c r="A56" s="20"/>
      <c r="B56" s="21"/>
      <c r="C56" s="134"/>
      <c r="D56" s="22"/>
      <c r="E56" s="23"/>
      <c r="F56" s="22"/>
      <c r="G56" s="22"/>
      <c r="H56" s="22"/>
      <c r="I56" s="22"/>
    </row>
    <row r="57" spans="1:9" ht="15">
      <c r="A57" s="13" t="s">
        <v>196</v>
      </c>
      <c r="B57" s="14"/>
      <c r="C57" s="230" t="s">
        <v>102</v>
      </c>
      <c r="D57" s="230"/>
      <c r="E57" s="230"/>
      <c r="F57" s="15"/>
      <c r="G57" s="232" t="s">
        <v>197</v>
      </c>
      <c r="H57" s="232"/>
      <c r="I57" s="232"/>
    </row>
    <row r="58" spans="1:9" ht="15">
      <c r="A58" s="13"/>
      <c r="B58" s="14"/>
      <c r="C58" s="39"/>
      <c r="D58" s="39"/>
      <c r="E58" s="39"/>
      <c r="F58" s="15"/>
      <c r="G58" s="16"/>
      <c r="H58" s="16"/>
      <c r="I58" s="16"/>
    </row>
    <row r="59" spans="1:9" ht="15">
      <c r="A59" s="13" t="s">
        <v>154</v>
      </c>
      <c r="B59" s="14"/>
      <c r="C59" s="230" t="s">
        <v>102</v>
      </c>
      <c r="D59" s="230"/>
      <c r="E59" s="230"/>
      <c r="F59" s="15"/>
      <c r="G59" s="232" t="s">
        <v>198</v>
      </c>
      <c r="H59" s="232"/>
      <c r="I59" s="232"/>
    </row>
    <row r="60" spans="1:9" ht="15">
      <c r="A60" s="132"/>
      <c r="B60" s="132"/>
      <c r="D60" s="132"/>
      <c r="E60" s="132"/>
      <c r="F60" s="132"/>
      <c r="G60" s="132"/>
      <c r="H60" s="132"/>
      <c r="I60" s="132"/>
    </row>
    <row r="61" spans="1:9" ht="15">
      <c r="A61" s="132"/>
      <c r="B61" s="132"/>
      <c r="C61" s="135"/>
      <c r="D61" s="132"/>
      <c r="E61" s="132"/>
      <c r="F61" s="132"/>
      <c r="G61" s="132"/>
      <c r="H61" s="132"/>
      <c r="I61" s="132"/>
    </row>
    <row r="62" spans="1:9" ht="15">
      <c r="A62" s="132"/>
      <c r="B62" s="132"/>
      <c r="D62" s="132"/>
      <c r="E62" s="132"/>
      <c r="F62" s="132"/>
      <c r="G62" s="132"/>
      <c r="H62" s="132"/>
      <c r="I62" s="132"/>
    </row>
    <row r="63" spans="1:9" ht="15">
      <c r="A63" s="132"/>
      <c r="B63" s="132"/>
      <c r="D63" s="132"/>
      <c r="E63" s="132"/>
      <c r="F63" s="132"/>
      <c r="G63" s="132"/>
      <c r="H63" s="132"/>
      <c r="I63" s="132"/>
    </row>
    <row r="64" spans="1:9" ht="15">
      <c r="A64" s="132"/>
      <c r="B64" s="132"/>
      <c r="D64" s="132"/>
      <c r="E64" s="132"/>
      <c r="F64" s="132"/>
      <c r="G64" s="132"/>
      <c r="H64" s="132"/>
      <c r="I64" s="132"/>
    </row>
    <row r="65" spans="1:9" ht="15">
      <c r="A65" s="132"/>
      <c r="B65" s="132"/>
      <c r="D65" s="132"/>
      <c r="E65" s="132"/>
      <c r="F65" s="132"/>
      <c r="G65" s="132"/>
      <c r="H65" s="132"/>
      <c r="I65" s="132"/>
    </row>
    <row r="66" spans="1:9" ht="15">
      <c r="A66" s="132"/>
      <c r="B66" s="132"/>
      <c r="D66" s="132"/>
      <c r="E66" s="132"/>
      <c r="F66" s="132"/>
      <c r="G66" s="132"/>
      <c r="H66" s="132"/>
      <c r="I66" s="132"/>
    </row>
    <row r="67" spans="1:9" ht="15">
      <c r="A67" s="132"/>
      <c r="B67" s="132"/>
      <c r="D67" s="132"/>
      <c r="E67" s="132"/>
      <c r="F67" s="132"/>
      <c r="G67" s="132"/>
      <c r="H67" s="132"/>
      <c r="I67" s="132"/>
    </row>
    <row r="68" spans="1:9" ht="15">
      <c r="A68" s="132"/>
      <c r="B68" s="132"/>
      <c r="D68" s="132"/>
      <c r="E68" s="132"/>
      <c r="F68" s="132"/>
      <c r="G68" s="132"/>
      <c r="H68" s="132"/>
      <c r="I68" s="132"/>
    </row>
    <row r="69" spans="1:9" ht="15">
      <c r="A69" s="132"/>
      <c r="B69" s="132"/>
      <c r="D69" s="132"/>
      <c r="E69" s="132"/>
      <c r="F69" s="132"/>
      <c r="G69" s="132"/>
      <c r="H69" s="132"/>
      <c r="I69" s="132"/>
    </row>
    <row r="70" spans="1:9" ht="15">
      <c r="A70" s="132"/>
      <c r="B70" s="132"/>
      <c r="D70" s="132"/>
      <c r="E70" s="132"/>
      <c r="F70" s="132"/>
      <c r="G70" s="132"/>
      <c r="H70" s="132"/>
      <c r="I70" s="132"/>
    </row>
  </sheetData>
  <sheetProtection/>
  <mergeCells count="14">
    <mergeCell ref="A7:I7"/>
    <mergeCell ref="A41:I41"/>
    <mergeCell ref="C57:E57"/>
    <mergeCell ref="G57:I57"/>
    <mergeCell ref="C59:E59"/>
    <mergeCell ref="G59:I59"/>
    <mergeCell ref="G1:I1"/>
    <mergeCell ref="A2:I2"/>
    <mergeCell ref="A4:A5"/>
    <mergeCell ref="B4:B5"/>
    <mergeCell ref="C4:C5"/>
    <mergeCell ref="D4:D5"/>
    <mergeCell ref="E4:E5"/>
    <mergeCell ref="F4:I4"/>
  </mergeCells>
  <printOptions/>
  <pageMargins left="0.984251968503937" right="0.1968503937007874" top="0.35433070866141736" bottom="0.35433070866141736" header="0.31496062992125984" footer="0.31496062992125984"/>
  <pageSetup fitToHeight="2" fitToWidth="2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2.421875" style="128" customWidth="1"/>
    <col min="2" max="2" width="6.140625" style="128" bestFit="1" customWidth="1"/>
    <col min="3" max="3" width="9.7109375" style="129" customWidth="1"/>
    <col min="4" max="9" width="9.7109375" style="128" customWidth="1"/>
    <col min="10" max="16384" width="9.140625" style="128" customWidth="1"/>
  </cols>
  <sheetData>
    <row r="1" spans="7:9" ht="15">
      <c r="G1" s="254" t="s">
        <v>143</v>
      </c>
      <c r="H1" s="254"/>
      <c r="I1" s="254"/>
    </row>
    <row r="2" spans="1:9" ht="15.75">
      <c r="A2" s="255" t="s">
        <v>103</v>
      </c>
      <c r="B2" s="255"/>
      <c r="C2" s="255"/>
      <c r="D2" s="255"/>
      <c r="E2" s="255"/>
      <c r="F2" s="255"/>
      <c r="G2" s="255"/>
      <c r="H2" s="255"/>
      <c r="I2" s="255"/>
    </row>
    <row r="3" spans="1:9" ht="15">
      <c r="A3" s="16"/>
      <c r="B3" s="16"/>
      <c r="C3" s="16"/>
      <c r="D3" s="16"/>
      <c r="E3" s="16"/>
      <c r="F3" s="16"/>
      <c r="G3" s="16"/>
      <c r="H3" s="16"/>
      <c r="I3" s="16"/>
    </row>
    <row r="4" spans="1:9" ht="78" customHeight="1">
      <c r="A4" s="4" t="s">
        <v>1</v>
      </c>
      <c r="B4" s="5" t="s">
        <v>2</v>
      </c>
      <c r="C4" s="71" t="s">
        <v>207</v>
      </c>
      <c r="D4" s="5" t="s">
        <v>217</v>
      </c>
      <c r="E4" s="5" t="s">
        <v>216</v>
      </c>
      <c r="F4" s="256" t="s">
        <v>3</v>
      </c>
      <c r="G4" s="257"/>
      <c r="H4" s="257"/>
      <c r="I4" s="258"/>
    </row>
    <row r="5" spans="1:9" ht="15">
      <c r="A5" s="4"/>
      <c r="B5" s="5"/>
      <c r="C5" s="71"/>
      <c r="D5" s="5"/>
      <c r="E5" s="5"/>
      <c r="F5" s="6" t="s">
        <v>4</v>
      </c>
      <c r="G5" s="6" t="s">
        <v>5</v>
      </c>
      <c r="H5" s="6" t="s">
        <v>6</v>
      </c>
      <c r="I5" s="6" t="s">
        <v>7</v>
      </c>
    </row>
    <row r="6" spans="1:9" s="57" customFormat="1" ht="12.75">
      <c r="A6" s="51">
        <v>1</v>
      </c>
      <c r="B6" s="27">
        <v>2</v>
      </c>
      <c r="C6" s="78">
        <v>3</v>
      </c>
      <c r="D6" s="27">
        <v>4</v>
      </c>
      <c r="E6" s="27">
        <v>6</v>
      </c>
      <c r="F6" s="27">
        <v>7</v>
      </c>
      <c r="G6" s="27">
        <v>8</v>
      </c>
      <c r="H6" s="27">
        <v>9</v>
      </c>
      <c r="I6" s="27">
        <v>10</v>
      </c>
    </row>
    <row r="7" spans="1:9" ht="28.5">
      <c r="A7" s="7" t="s">
        <v>104</v>
      </c>
      <c r="B7" s="141">
        <v>4000</v>
      </c>
      <c r="C7" s="59">
        <f>C9</f>
        <v>670</v>
      </c>
      <c r="D7" s="59">
        <v>259</v>
      </c>
      <c r="E7" s="206">
        <v>2285</v>
      </c>
      <c r="F7" s="59"/>
      <c r="G7" s="59">
        <f>G9+G13</f>
        <v>762</v>
      </c>
      <c r="H7" s="59">
        <f>H9+H13</f>
        <v>761</v>
      </c>
      <c r="I7" s="59">
        <f>I9+I13</f>
        <v>761</v>
      </c>
    </row>
    <row r="8" spans="1:9" ht="15">
      <c r="A8" s="3" t="s">
        <v>105</v>
      </c>
      <c r="B8" s="142" t="s">
        <v>106</v>
      </c>
      <c r="C8" s="59"/>
      <c r="D8" s="59"/>
      <c r="E8" s="207"/>
      <c r="F8" s="59">
        <f>E8/4</f>
        <v>0</v>
      </c>
      <c r="G8" s="59">
        <f aca="true" t="shared" si="0" ref="G8:I12">F8/4</f>
        <v>0</v>
      </c>
      <c r="H8" s="59">
        <f t="shared" si="0"/>
        <v>0</v>
      </c>
      <c r="I8" s="59">
        <f t="shared" si="0"/>
        <v>0</v>
      </c>
    </row>
    <row r="9" spans="1:9" ht="30">
      <c r="A9" s="3" t="s">
        <v>107</v>
      </c>
      <c r="B9" s="141">
        <v>4020</v>
      </c>
      <c r="C9" s="59">
        <v>670</v>
      </c>
      <c r="D9" s="59">
        <v>124</v>
      </c>
      <c r="E9" s="206">
        <v>2185</v>
      </c>
      <c r="F9" s="59"/>
      <c r="G9" s="59">
        <v>729</v>
      </c>
      <c r="H9" s="59">
        <v>728</v>
      </c>
      <c r="I9" s="59">
        <v>728</v>
      </c>
    </row>
    <row r="10" spans="1:9" ht="30">
      <c r="A10" s="3" t="s">
        <v>108</v>
      </c>
      <c r="B10" s="142">
        <v>4030</v>
      </c>
      <c r="C10" s="59"/>
      <c r="D10" s="59"/>
      <c r="E10" s="180"/>
      <c r="F10" s="58">
        <f>E10/4</f>
        <v>0</v>
      </c>
      <c r="G10" s="58">
        <f t="shared" si="0"/>
        <v>0</v>
      </c>
      <c r="H10" s="58">
        <f t="shared" si="0"/>
        <v>0</v>
      </c>
      <c r="I10" s="58">
        <f t="shared" si="0"/>
        <v>0</v>
      </c>
    </row>
    <row r="11" spans="1:9" ht="30">
      <c r="A11" s="3" t="s">
        <v>109</v>
      </c>
      <c r="B11" s="141">
        <v>4040</v>
      </c>
      <c r="C11" s="59"/>
      <c r="D11" s="59"/>
      <c r="E11" s="180"/>
      <c r="F11" s="58">
        <f>E11/4</f>
        <v>0</v>
      </c>
      <c r="G11" s="58">
        <f t="shared" si="0"/>
        <v>0</v>
      </c>
      <c r="H11" s="58">
        <f t="shared" si="0"/>
        <v>0</v>
      </c>
      <c r="I11" s="58">
        <f t="shared" si="0"/>
        <v>0</v>
      </c>
    </row>
    <row r="12" spans="1:9" ht="45">
      <c r="A12" s="3" t="s">
        <v>110</v>
      </c>
      <c r="B12" s="142">
        <v>4050</v>
      </c>
      <c r="C12" s="59"/>
      <c r="D12" s="59"/>
      <c r="E12" s="180"/>
      <c r="F12" s="58">
        <f>E12/4</f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</row>
    <row r="13" spans="1:9" ht="15">
      <c r="A13" s="3" t="s">
        <v>111</v>
      </c>
      <c r="B13" s="143">
        <v>4060</v>
      </c>
      <c r="C13" s="59"/>
      <c r="D13" s="59">
        <v>135</v>
      </c>
      <c r="E13" s="180" t="s">
        <v>257</v>
      </c>
      <c r="F13" s="59"/>
      <c r="G13" s="59">
        <v>33</v>
      </c>
      <c r="H13" s="59">
        <v>33</v>
      </c>
      <c r="I13" s="59">
        <v>33</v>
      </c>
    </row>
    <row r="14" spans="1:9" ht="15">
      <c r="A14" s="132"/>
      <c r="B14" s="132"/>
      <c r="D14" s="132"/>
      <c r="E14" s="132"/>
      <c r="F14" s="132"/>
      <c r="G14" s="132"/>
      <c r="H14" s="132"/>
      <c r="I14" s="132"/>
    </row>
    <row r="16" spans="1:9" ht="15" customHeight="1">
      <c r="A16" s="13" t="s">
        <v>196</v>
      </c>
      <c r="B16" s="14"/>
      <c r="C16" s="230" t="s">
        <v>102</v>
      </c>
      <c r="D16" s="230"/>
      <c r="E16" s="230"/>
      <c r="F16" s="15"/>
      <c r="G16" s="232" t="s">
        <v>197</v>
      </c>
      <c r="H16" s="232"/>
      <c r="I16" s="232"/>
    </row>
    <row r="17" spans="1:9" ht="15">
      <c r="A17" s="17"/>
      <c r="B17" s="16"/>
      <c r="C17" s="259"/>
      <c r="D17" s="259"/>
      <c r="E17" s="259"/>
      <c r="F17" s="18"/>
      <c r="G17" s="260"/>
      <c r="H17" s="260"/>
      <c r="I17" s="260"/>
    </row>
    <row r="18" spans="1:9" ht="15">
      <c r="A18" s="13" t="s">
        <v>154</v>
      </c>
      <c r="B18" s="14"/>
      <c r="C18" s="230" t="s">
        <v>102</v>
      </c>
      <c r="D18" s="231"/>
      <c r="E18" s="231"/>
      <c r="F18" s="15"/>
      <c r="G18" s="232" t="s">
        <v>198</v>
      </c>
      <c r="H18" s="232"/>
      <c r="I18" s="232"/>
    </row>
  </sheetData>
  <sheetProtection/>
  <mergeCells count="9">
    <mergeCell ref="C18:E18"/>
    <mergeCell ref="G18:I18"/>
    <mergeCell ref="G1:I1"/>
    <mergeCell ref="A2:I2"/>
    <mergeCell ref="F4:I4"/>
    <mergeCell ref="C16:E16"/>
    <mergeCell ref="G16:I16"/>
    <mergeCell ref="C17:E17"/>
    <mergeCell ref="G17:I17"/>
  </mergeCells>
  <printOptions/>
  <pageMargins left="0.9055118110236221" right="0.196850393700787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44.57421875" style="57" customWidth="1"/>
    <col min="2" max="2" width="15.7109375" style="83" customWidth="1"/>
    <col min="3" max="4" width="15.7109375" style="57" customWidth="1"/>
    <col min="5" max="5" width="14.57421875" style="57" customWidth="1"/>
    <col min="6" max="6" width="5.28125" style="57" customWidth="1"/>
    <col min="7" max="16384" width="9.140625" style="57" customWidth="1"/>
  </cols>
  <sheetData>
    <row r="1" spans="1:4" ht="15">
      <c r="A1" s="41"/>
      <c r="B1" s="73"/>
      <c r="C1" s="79"/>
      <c r="D1" s="40" t="s">
        <v>144</v>
      </c>
    </row>
    <row r="2" spans="1:4" ht="15.75">
      <c r="A2" s="255" t="s">
        <v>211</v>
      </c>
      <c r="B2" s="255"/>
      <c r="C2" s="255"/>
      <c r="D2" s="255"/>
    </row>
    <row r="3" spans="1:4" ht="15.75">
      <c r="A3" s="25"/>
      <c r="B3" s="74"/>
      <c r="C3" s="25"/>
      <c r="D3" s="25"/>
    </row>
    <row r="4" spans="1:4" ht="68.25" customHeight="1">
      <c r="A4" s="24" t="s">
        <v>1</v>
      </c>
      <c r="B4" s="71" t="s">
        <v>207</v>
      </c>
      <c r="C4" s="5" t="s">
        <v>208</v>
      </c>
      <c r="D4" s="5" t="s">
        <v>209</v>
      </c>
    </row>
    <row r="5" spans="1:4" ht="12.75">
      <c r="A5" s="26">
        <v>1</v>
      </c>
      <c r="B5" s="78">
        <v>2</v>
      </c>
      <c r="C5" s="27">
        <v>3</v>
      </c>
      <c r="D5" s="27">
        <v>5</v>
      </c>
    </row>
    <row r="6" spans="1:4" ht="60">
      <c r="A6" s="46" t="s">
        <v>145</v>
      </c>
      <c r="B6" s="144">
        <v>153</v>
      </c>
      <c r="C6" s="144">
        <v>150</v>
      </c>
      <c r="D6" s="145">
        <f>D7+D8+D9</f>
        <v>139.5</v>
      </c>
    </row>
    <row r="7" spans="1:4" ht="15" customHeight="1">
      <c r="A7" s="47" t="s">
        <v>168</v>
      </c>
      <c r="B7" s="146">
        <v>1</v>
      </c>
      <c r="C7" s="106">
        <v>1</v>
      </c>
      <c r="D7" s="106">
        <v>1</v>
      </c>
    </row>
    <row r="8" spans="1:4" ht="15">
      <c r="A8" s="47" t="s">
        <v>112</v>
      </c>
      <c r="B8" s="146">
        <v>21</v>
      </c>
      <c r="C8" s="106">
        <v>21.5</v>
      </c>
      <c r="D8" s="113">
        <v>21.5</v>
      </c>
    </row>
    <row r="9" spans="1:4" ht="15" customHeight="1">
      <c r="A9" s="47" t="s">
        <v>113</v>
      </c>
      <c r="B9" s="146">
        <v>131</v>
      </c>
      <c r="C9" s="106">
        <v>127.5</v>
      </c>
      <c r="D9" s="106">
        <v>117</v>
      </c>
    </row>
    <row r="10" spans="1:4" ht="16.5" customHeight="1">
      <c r="A10" s="46" t="s">
        <v>114</v>
      </c>
      <c r="B10" s="147">
        <f>SUM(B11:B13)</f>
        <v>13059</v>
      </c>
      <c r="C10" s="144">
        <v>14945</v>
      </c>
      <c r="D10" s="144">
        <f>D11+D12+D13</f>
        <v>18012</v>
      </c>
    </row>
    <row r="11" spans="1:6" ht="15" customHeight="1">
      <c r="A11" s="47" t="s">
        <v>168</v>
      </c>
      <c r="B11" s="146">
        <v>375</v>
      </c>
      <c r="C11" s="106">
        <v>325.1</v>
      </c>
      <c r="D11" s="113">
        <v>396</v>
      </c>
      <c r="F11" s="81"/>
    </row>
    <row r="12" spans="1:4" ht="15">
      <c r="A12" s="47" t="s">
        <v>112</v>
      </c>
      <c r="B12" s="146">
        <v>2326</v>
      </c>
      <c r="C12" s="106">
        <v>2946.3</v>
      </c>
      <c r="D12" s="106">
        <v>3807</v>
      </c>
    </row>
    <row r="13" spans="1:4" ht="15" customHeight="1">
      <c r="A13" s="47" t="s">
        <v>113</v>
      </c>
      <c r="B13" s="146">
        <v>10358</v>
      </c>
      <c r="C13" s="106">
        <v>11673.6</v>
      </c>
      <c r="D13" s="106">
        <v>13809</v>
      </c>
    </row>
    <row r="14" spans="1:4" ht="28.5">
      <c r="A14" s="46" t="s">
        <v>142</v>
      </c>
      <c r="B14" s="144">
        <f>B10/B6/12*1000</f>
        <v>7112.745098039216</v>
      </c>
      <c r="C14" s="144">
        <v>8302.77777777778</v>
      </c>
      <c r="D14" s="144">
        <f>D10/D6/12*1000</f>
        <v>10759.856630824373</v>
      </c>
    </row>
    <row r="15" spans="1:4" ht="15" customHeight="1">
      <c r="A15" s="47" t="s">
        <v>168</v>
      </c>
      <c r="B15" s="106">
        <f>B11/B7/12*1000</f>
        <v>31250</v>
      </c>
      <c r="C15" s="106">
        <v>27091.666666666668</v>
      </c>
      <c r="D15" s="106">
        <f>D11/D7/12*1000</f>
        <v>33000</v>
      </c>
    </row>
    <row r="16" spans="1:4" ht="15">
      <c r="A16" s="47" t="s">
        <v>112</v>
      </c>
      <c r="B16" s="106">
        <f>B12/B8/12*1000</f>
        <v>9230.15873015873</v>
      </c>
      <c r="C16" s="106">
        <v>11419.767441860466</v>
      </c>
      <c r="D16" s="106">
        <f>D12/D8/12*1000</f>
        <v>14755.813953488372</v>
      </c>
    </row>
    <row r="17" spans="1:4" ht="15" customHeight="1">
      <c r="A17" s="47" t="s">
        <v>113</v>
      </c>
      <c r="B17" s="106">
        <f>B13/B9/12*1000</f>
        <v>6589.058524173027</v>
      </c>
      <c r="C17" s="106">
        <v>7629.8039215686285</v>
      </c>
      <c r="D17" s="106">
        <f>D13/D9/12*1000</f>
        <v>9835.470085470086</v>
      </c>
    </row>
    <row r="18" spans="1:6" ht="30" customHeight="1">
      <c r="A18" s="46" t="s">
        <v>115</v>
      </c>
      <c r="B18" s="144">
        <f>B19+B20+B21</f>
        <v>15771</v>
      </c>
      <c r="C18" s="144">
        <v>18232.899999999998</v>
      </c>
      <c r="D18" s="144">
        <f>D19+D20+D21</f>
        <v>21974</v>
      </c>
      <c r="F18" s="82"/>
    </row>
    <row r="19" spans="1:4" ht="15" customHeight="1">
      <c r="A19" s="47" t="s">
        <v>168</v>
      </c>
      <c r="B19" s="146">
        <v>458</v>
      </c>
      <c r="C19" s="106">
        <v>396.622</v>
      </c>
      <c r="D19" s="113">
        <v>483</v>
      </c>
    </row>
    <row r="20" spans="1:4" ht="15">
      <c r="A20" s="47" t="s">
        <v>112</v>
      </c>
      <c r="B20" s="146">
        <v>2832</v>
      </c>
      <c r="C20" s="106">
        <v>3594.4860000000003</v>
      </c>
      <c r="D20" s="106">
        <v>4644</v>
      </c>
    </row>
    <row r="21" spans="1:4" ht="15" customHeight="1">
      <c r="A21" s="47" t="s">
        <v>113</v>
      </c>
      <c r="B21" s="146">
        <v>12481</v>
      </c>
      <c r="C21" s="106">
        <v>14241.792</v>
      </c>
      <c r="D21" s="106">
        <v>16847</v>
      </c>
    </row>
    <row r="22" spans="1:4" ht="45" customHeight="1">
      <c r="A22" s="46" t="s">
        <v>116</v>
      </c>
      <c r="B22" s="144">
        <f>B18/B6/12*1000</f>
        <v>8589.869281045752</v>
      </c>
      <c r="C22" s="144">
        <v>10129.388888888889</v>
      </c>
      <c r="D22" s="144">
        <f>D14*122%</f>
        <v>13127.025089605735</v>
      </c>
    </row>
    <row r="23" spans="1:4" ht="15" customHeight="1">
      <c r="A23" s="47" t="s">
        <v>168</v>
      </c>
      <c r="B23" s="106">
        <f>B19/B7/12*1000</f>
        <v>38166.666666666664</v>
      </c>
      <c r="C23" s="106">
        <v>33051.833333333336</v>
      </c>
      <c r="D23" s="106">
        <f>D15*122%</f>
        <v>40260</v>
      </c>
    </row>
    <row r="24" spans="1:4" ht="15">
      <c r="A24" s="47" t="s">
        <v>112</v>
      </c>
      <c r="B24" s="106">
        <f>B20/B8/12*1000</f>
        <v>11238.095238095239</v>
      </c>
      <c r="C24" s="106">
        <v>13932.116279069769</v>
      </c>
      <c r="D24" s="106">
        <f>D16*122%</f>
        <v>18002.093023255813</v>
      </c>
    </row>
    <row r="25" spans="1:4" ht="15" customHeight="1">
      <c r="A25" s="47" t="s">
        <v>113</v>
      </c>
      <c r="B25" s="106">
        <f>B21/B9/12*1000</f>
        <v>7939.567430025445</v>
      </c>
      <c r="C25" s="106">
        <v>9308.360784313725</v>
      </c>
      <c r="D25" s="106">
        <f>D17*122%</f>
        <v>11999.273504273504</v>
      </c>
    </row>
    <row r="26" spans="1:4" ht="15">
      <c r="A26" s="132"/>
      <c r="B26" s="129"/>
      <c r="C26" s="132"/>
      <c r="D26" s="132"/>
    </row>
    <row r="27" spans="1:4" ht="15">
      <c r="A27" s="132"/>
      <c r="B27" s="129"/>
      <c r="C27" s="132"/>
      <c r="D27" s="132"/>
    </row>
    <row r="28" spans="1:4" ht="15" customHeight="1">
      <c r="A28" s="13" t="s">
        <v>196</v>
      </c>
      <c r="B28" s="75" t="s">
        <v>102</v>
      </c>
      <c r="C28" s="259" t="s">
        <v>197</v>
      </c>
      <c r="D28" s="259"/>
    </row>
    <row r="29" spans="1:4" ht="15">
      <c r="A29" s="17"/>
      <c r="B29" s="76"/>
      <c r="C29" s="260"/>
      <c r="D29" s="260"/>
    </row>
    <row r="30" spans="1:4" ht="15">
      <c r="A30" s="13" t="s">
        <v>154</v>
      </c>
      <c r="B30" s="75" t="s">
        <v>155</v>
      </c>
      <c r="C30" s="259" t="s">
        <v>198</v>
      </c>
      <c r="D30" s="259"/>
    </row>
    <row r="31" spans="1:4" ht="15">
      <c r="A31" s="17"/>
      <c r="B31" s="76"/>
      <c r="C31" s="260"/>
      <c r="D31" s="260"/>
    </row>
    <row r="32" spans="1:4" ht="12.75">
      <c r="A32" s="79"/>
      <c r="C32" s="79"/>
      <c r="D32" s="79"/>
    </row>
  </sheetData>
  <sheetProtection/>
  <mergeCells count="5">
    <mergeCell ref="C31:D31"/>
    <mergeCell ref="A2:D2"/>
    <mergeCell ref="C28:D28"/>
    <mergeCell ref="C29:D29"/>
    <mergeCell ref="C30:D30"/>
  </mergeCells>
  <printOptions/>
  <pageMargins left="0.9055118110236221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2021-12-10T07:33:03Z</cp:lastPrinted>
  <dcterms:created xsi:type="dcterms:W3CDTF">1996-10-08T23:32:33Z</dcterms:created>
  <dcterms:modified xsi:type="dcterms:W3CDTF">2021-12-13T09:19:09Z</dcterms:modified>
  <cp:category/>
  <cp:version/>
  <cp:contentType/>
  <cp:contentStatus/>
</cp:coreProperties>
</file>